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fileSharing readOnlyRecommended="1"/>
  <workbookPr defaultThemeVersion="124226"/>
  <mc:AlternateContent xmlns:mc="http://schemas.openxmlformats.org/markup-compatibility/2006">
    <mc:Choice Requires="x15">
      <x15ac:absPath xmlns:x15ac="http://schemas.microsoft.com/office/spreadsheetml/2010/11/ac" url="C:\Users\k.chalupny\Documents\1Home\AK ČR\udržitelnost\"/>
    </mc:Choice>
  </mc:AlternateContent>
  <xr:revisionPtr revIDLastSave="0" documentId="13_ncr:1_{91D9C1C4-651C-4A88-BCB9-D6DD831161F8}" xr6:coauthVersionLast="45" xr6:coauthVersionMax="45" xr10:uidLastSave="{00000000-0000-0000-0000-000000000000}"/>
  <bookViews>
    <workbookView xWindow="-120" yWindow="-120" windowWidth="29040" windowHeight="15840" xr2:uid="{00000000-000D-0000-FFFF-FFFF00000000}"/>
  </bookViews>
  <sheets>
    <sheet name="FSA 2.1" sheetId="21" r:id="rId1"/>
    <sheet name="Performance" sheetId="15" r:id="rId2"/>
  </sheets>
  <externalReferences>
    <externalReference r:id="rId3"/>
  </externalReferences>
  <definedNames>
    <definedName name="_xlnm._FilterDatabase" localSheetId="0" hidden="1">'FSA 2.1'!$B$28:$L$140</definedName>
    <definedName name="af">#REF!</definedName>
    <definedName name="LISTEX">'[1]Farmer self assessment tool_ges'!#REF!</definedName>
    <definedName name="LISTIN">'[1]Farmer self assessment tool_ges'!#REF!</definedName>
    <definedName name="Silver">#REF!</definedName>
    <definedName name="YN" localSheetId="0">'FSA 2.1'!$AB$4:$AB$5</definedName>
    <definedName name="YN">#REF!</definedName>
    <definedName name="YNN" localSheetId="0">'FSA 2.1'!$AC$4:$AC$6</definedName>
    <definedName name="YN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0" i="21" l="1"/>
  <c r="J31" i="21"/>
  <c r="J60" i="21"/>
  <c r="J62" i="21"/>
  <c r="J29" i="21"/>
  <c r="J32" i="21"/>
  <c r="J33" i="21"/>
  <c r="J34" i="21"/>
  <c r="J35" i="21"/>
  <c r="J36" i="21"/>
  <c r="J37" i="21"/>
  <c r="J38" i="21"/>
  <c r="J39" i="21"/>
  <c r="J40" i="21"/>
  <c r="J41" i="21"/>
  <c r="J42" i="21"/>
  <c r="J43" i="21"/>
  <c r="J44" i="21"/>
  <c r="J45" i="21"/>
  <c r="J46" i="21"/>
  <c r="J47" i="21"/>
  <c r="J48" i="21"/>
  <c r="J49" i="21"/>
  <c r="J50" i="21"/>
  <c r="J51" i="21"/>
  <c r="J52" i="21"/>
  <c r="J53" i="21"/>
  <c r="J54" i="21"/>
  <c r="J55" i="21"/>
  <c r="J56" i="21"/>
  <c r="J57" i="21"/>
  <c r="J58" i="21"/>
  <c r="J59" i="21"/>
  <c r="J61" i="21"/>
  <c r="J63" i="21"/>
  <c r="J64" i="21"/>
  <c r="J65" i="21"/>
  <c r="J66" i="21"/>
  <c r="J67" i="21"/>
  <c r="J68" i="21"/>
  <c r="J69" i="21"/>
  <c r="J70" i="21"/>
  <c r="J71" i="21"/>
  <c r="J72" i="21"/>
  <c r="J73" i="21"/>
  <c r="J74" i="21"/>
  <c r="J75" i="21"/>
  <c r="J76" i="21"/>
  <c r="J77" i="21"/>
  <c r="J78" i="21"/>
  <c r="J79" i="21"/>
  <c r="J80" i="21"/>
  <c r="J81" i="21"/>
  <c r="J82" i="21"/>
  <c r="J83" i="21"/>
  <c r="J84" i="21"/>
  <c r="J85" i="21"/>
  <c r="J86" i="21"/>
  <c r="J87" i="21"/>
  <c r="J88" i="21"/>
  <c r="J89" i="21"/>
  <c r="J90" i="21"/>
  <c r="J91" i="21"/>
  <c r="J92" i="21"/>
  <c r="J93" i="21"/>
  <c r="J94" i="21"/>
  <c r="J95" i="21"/>
  <c r="J96" i="21"/>
  <c r="J97" i="21"/>
  <c r="J98" i="21"/>
  <c r="J99" i="21"/>
  <c r="J100" i="21"/>
  <c r="J101" i="21"/>
  <c r="J102" i="21"/>
  <c r="J103" i="21"/>
  <c r="J104" i="21"/>
  <c r="J105" i="21"/>
  <c r="J106" i="21"/>
  <c r="J107" i="21"/>
  <c r="J108" i="21"/>
  <c r="J109" i="21"/>
  <c r="J110" i="21"/>
  <c r="J111" i="21"/>
  <c r="J112" i="21"/>
  <c r="J113" i="21"/>
  <c r="J114" i="21"/>
  <c r="J115" i="21"/>
  <c r="J116" i="21"/>
  <c r="J117" i="21"/>
  <c r="J118" i="21"/>
  <c r="J119" i="21"/>
  <c r="J120" i="21"/>
  <c r="J121" i="21"/>
  <c r="J122" i="21"/>
  <c r="J123" i="21"/>
  <c r="J124" i="21"/>
  <c r="J125" i="21"/>
  <c r="J126" i="21"/>
  <c r="J127" i="21"/>
  <c r="J128" i="21"/>
  <c r="J129" i="21"/>
  <c r="J130" i="21"/>
  <c r="J131" i="21"/>
  <c r="J132" i="21"/>
  <c r="J133" i="21"/>
  <c r="J134" i="21"/>
  <c r="J135" i="21"/>
  <c r="J136" i="21"/>
  <c r="J137" i="21"/>
  <c r="J138" i="21"/>
  <c r="J139" i="21"/>
  <c r="J140" i="21"/>
  <c r="C5" i="15"/>
  <c r="E5" i="15"/>
  <c r="C6" i="15"/>
  <c r="E6" i="15"/>
  <c r="C7" i="15"/>
  <c r="E7" i="15"/>
  <c r="J141" i="21"/>
  <c r="C120" i="15"/>
  <c r="G25" i="21"/>
  <c r="G24" i="21"/>
  <c r="C160" i="15"/>
  <c r="M160" i="15" s="1"/>
  <c r="E159" i="15"/>
  <c r="E158" i="15"/>
  <c r="E157" i="15"/>
  <c r="C155" i="15"/>
  <c r="M155" i="15" s="1"/>
  <c r="E154" i="15"/>
  <c r="E153" i="15"/>
  <c r="E152" i="15"/>
  <c r="C150" i="15"/>
  <c r="M150" i="15" s="1"/>
  <c r="E149" i="15"/>
  <c r="E148" i="15"/>
  <c r="E147" i="15"/>
  <c r="C145" i="15"/>
  <c r="M145" i="15"/>
  <c r="E144" i="15"/>
  <c r="E143" i="15"/>
  <c r="E142" i="15"/>
  <c r="C137" i="15"/>
  <c r="M137" i="15" s="1"/>
  <c r="E136" i="15"/>
  <c r="E135" i="15"/>
  <c r="E134" i="15"/>
  <c r="C132" i="15"/>
  <c r="M132" i="15" s="1"/>
  <c r="E131" i="15"/>
  <c r="E130" i="15"/>
  <c r="E129" i="15"/>
  <c r="C127" i="15"/>
  <c r="M127" i="15" s="1"/>
  <c r="E126" i="15"/>
  <c r="E125" i="15"/>
  <c r="E124" i="15"/>
  <c r="C122" i="15"/>
  <c r="M122" i="15" s="1"/>
  <c r="E121" i="15"/>
  <c r="E120" i="15"/>
  <c r="E119" i="15"/>
  <c r="C117" i="15"/>
  <c r="M117" i="15" s="1"/>
  <c r="E116" i="15"/>
  <c r="E115" i="15"/>
  <c r="E114" i="15"/>
  <c r="C112" i="15"/>
  <c r="M112" i="15" s="1"/>
  <c r="E111" i="15"/>
  <c r="E110" i="15"/>
  <c r="E109" i="15"/>
  <c r="C107" i="15"/>
  <c r="M107" i="15" s="1"/>
  <c r="E106" i="15"/>
  <c r="E105" i="15"/>
  <c r="E104" i="15"/>
  <c r="C102" i="15"/>
  <c r="M102" i="15" s="1"/>
  <c r="E101" i="15"/>
  <c r="E100" i="15"/>
  <c r="E99" i="15"/>
  <c r="C95" i="15"/>
  <c r="M95" i="15"/>
  <c r="E94" i="15"/>
  <c r="E93" i="15"/>
  <c r="E92" i="15"/>
  <c r="C90" i="15"/>
  <c r="M90" i="15" s="1"/>
  <c r="E89" i="15"/>
  <c r="E88" i="15"/>
  <c r="E87" i="15"/>
  <c r="C85" i="15"/>
  <c r="M85" i="15" s="1"/>
  <c r="E84" i="15"/>
  <c r="E83" i="15"/>
  <c r="E82" i="15"/>
  <c r="C80" i="15"/>
  <c r="M80" i="15" s="1"/>
  <c r="E79" i="15"/>
  <c r="E78" i="15"/>
  <c r="E77" i="15"/>
  <c r="C75" i="15"/>
  <c r="M75" i="15" s="1"/>
  <c r="E74" i="15"/>
  <c r="L74" i="15" s="1"/>
  <c r="E73" i="15"/>
  <c r="E72" i="15"/>
  <c r="C70" i="15"/>
  <c r="M70" i="15" s="1"/>
  <c r="E69" i="15"/>
  <c r="L69" i="15" s="1"/>
  <c r="E68" i="15"/>
  <c r="E67" i="15"/>
  <c r="C65" i="15"/>
  <c r="M65" i="15" s="1"/>
  <c r="E64" i="15"/>
  <c r="E63" i="15"/>
  <c r="E62" i="15"/>
  <c r="C60" i="15"/>
  <c r="M60" i="15" s="1"/>
  <c r="E59" i="15"/>
  <c r="L59" i="15" s="1"/>
  <c r="E58" i="15"/>
  <c r="E57" i="15"/>
  <c r="C55" i="15"/>
  <c r="M55" i="15" s="1"/>
  <c r="E54" i="15"/>
  <c r="L54" i="15" s="1"/>
  <c r="E53" i="15"/>
  <c r="E52" i="15"/>
  <c r="C50" i="15"/>
  <c r="M50" i="15" s="1"/>
  <c r="E49" i="15"/>
  <c r="E48" i="15"/>
  <c r="L48" i="15" s="1"/>
  <c r="E47" i="15"/>
  <c r="C45" i="15"/>
  <c r="M45" i="15" s="1"/>
  <c r="E44" i="15"/>
  <c r="E43" i="15"/>
  <c r="E42" i="15"/>
  <c r="C40" i="15"/>
  <c r="M40" i="15" s="1"/>
  <c r="E39" i="15"/>
  <c r="L39" i="15" s="1"/>
  <c r="E38" i="15"/>
  <c r="E37" i="15"/>
  <c r="C35" i="15"/>
  <c r="M35" i="15" s="1"/>
  <c r="E34" i="15"/>
  <c r="L34" i="15" s="1"/>
  <c r="E33" i="15"/>
  <c r="E32" i="15"/>
  <c r="C30" i="15"/>
  <c r="M30" i="15" s="1"/>
  <c r="E29" i="15"/>
  <c r="E28" i="15"/>
  <c r="E27" i="15"/>
  <c r="C25" i="15"/>
  <c r="M25" i="15" s="1"/>
  <c r="E24" i="15"/>
  <c r="L24" i="15" s="1"/>
  <c r="E23" i="15"/>
  <c r="E22" i="15"/>
  <c r="C20" i="15"/>
  <c r="M20" i="15" s="1"/>
  <c r="E19" i="15"/>
  <c r="L19" i="15" s="1"/>
  <c r="E18" i="15"/>
  <c r="E17" i="15"/>
  <c r="C15" i="15"/>
  <c r="M15" i="15" s="1"/>
  <c r="E14" i="15"/>
  <c r="E13" i="15"/>
  <c r="L13" i="15" s="1"/>
  <c r="E12" i="15"/>
  <c r="C8" i="15"/>
  <c r="K7" i="15"/>
  <c r="I7" i="15"/>
  <c r="K6" i="15"/>
  <c r="I6" i="15"/>
  <c r="K5" i="15"/>
  <c r="I5" i="15"/>
  <c r="G7" i="15"/>
  <c r="G6" i="15"/>
  <c r="G5" i="15"/>
  <c r="L160" i="15"/>
  <c r="L155" i="15"/>
  <c r="L150" i="15"/>
  <c r="L145" i="15"/>
  <c r="L137" i="15"/>
  <c r="L132" i="15"/>
  <c r="L127" i="15"/>
  <c r="L122" i="15"/>
  <c r="L117" i="15"/>
  <c r="L112" i="15"/>
  <c r="L107" i="15"/>
  <c r="L102" i="15"/>
  <c r="L95" i="15"/>
  <c r="L90" i="15"/>
  <c r="L80" i="15"/>
  <c r="L75" i="15"/>
  <c r="L70" i="15"/>
  <c r="L55" i="15"/>
  <c r="L50" i="15"/>
  <c r="L35" i="15"/>
  <c r="C158" i="15"/>
  <c r="L158" i="15" s="1"/>
  <c r="C153" i="15"/>
  <c r="L153" i="15" s="1"/>
  <c r="C148" i="15"/>
  <c r="L148" i="15" s="1"/>
  <c r="C143" i="15"/>
  <c r="L143" i="15" s="1"/>
  <c r="L135" i="15"/>
  <c r="L130" i="15"/>
  <c r="C125" i="15"/>
  <c r="L125" i="15"/>
  <c r="L120" i="15"/>
  <c r="C115" i="15"/>
  <c r="L115" i="15" s="1"/>
  <c r="C110" i="15"/>
  <c r="L110" i="15" s="1"/>
  <c r="C105" i="15"/>
  <c r="L105" i="15" s="1"/>
  <c r="C100" i="15"/>
  <c r="L100" i="15" s="1"/>
  <c r="C93" i="15"/>
  <c r="L93" i="15" s="1"/>
  <c r="C88" i="15"/>
  <c r="L88" i="15" s="1"/>
  <c r="C83" i="15"/>
  <c r="L83" i="15" s="1"/>
  <c r="C78" i="15"/>
  <c r="L78" i="15" s="1"/>
  <c r="C73" i="15"/>
  <c r="L73" i="15" s="1"/>
  <c r="C68" i="15"/>
  <c r="L68" i="15" s="1"/>
  <c r="C63" i="15"/>
  <c r="L63" i="15" s="1"/>
  <c r="C58" i="15"/>
  <c r="L58" i="15"/>
  <c r="L53" i="15"/>
  <c r="C43" i="15"/>
  <c r="L43" i="15" s="1"/>
  <c r="C38" i="15"/>
  <c r="L38" i="15" s="1"/>
  <c r="C33" i="15"/>
  <c r="C28" i="15"/>
  <c r="C23" i="15"/>
  <c r="L23" i="15" s="1"/>
  <c r="C18" i="15"/>
  <c r="L18" i="15" s="1"/>
  <c r="C159" i="15"/>
  <c r="L159" i="15" s="1"/>
  <c r="C154" i="15"/>
  <c r="L154" i="15" s="1"/>
  <c r="C149" i="15"/>
  <c r="L149" i="15" s="1"/>
  <c r="C144" i="15"/>
  <c r="L144" i="15" s="1"/>
  <c r="L136" i="15"/>
  <c r="L131" i="15"/>
  <c r="L126" i="15"/>
  <c r="C121" i="15"/>
  <c r="L121" i="15" s="1"/>
  <c r="C116" i="15"/>
  <c r="L116" i="15" s="1"/>
  <c r="C111" i="15"/>
  <c r="L111" i="15" s="1"/>
  <c r="L106" i="15"/>
  <c r="C101" i="15"/>
  <c r="L101" i="15" s="1"/>
  <c r="C94" i="15"/>
  <c r="C89" i="15"/>
  <c r="C84" i="15"/>
  <c r="L84" i="15" s="1"/>
  <c r="C79" i="15"/>
  <c r="L79" i="15" s="1"/>
  <c r="C64" i="15"/>
  <c r="L64" i="15" s="1"/>
  <c r="C59" i="15"/>
  <c r="C49" i="15"/>
  <c r="L49" i="15" s="1"/>
  <c r="C44" i="15"/>
  <c r="L29" i="15"/>
  <c r="C14" i="15"/>
  <c r="C157" i="15"/>
  <c r="L157" i="15" s="1"/>
  <c r="C152" i="15"/>
  <c r="L152" i="15" s="1"/>
  <c r="C147" i="15"/>
  <c r="L147" i="15" s="1"/>
  <c r="C142" i="15"/>
  <c r="L142" i="15" s="1"/>
  <c r="C134" i="15"/>
  <c r="L134" i="15" s="1"/>
  <c r="C129" i="15"/>
  <c r="L129" i="15" s="1"/>
  <c r="C124" i="15"/>
  <c r="L124" i="15" s="1"/>
  <c r="C119" i="15"/>
  <c r="L119" i="15" s="1"/>
  <c r="C114" i="15"/>
  <c r="L114" i="15" s="1"/>
  <c r="C109" i="15"/>
  <c r="L109" i="15" s="1"/>
  <c r="C104" i="15"/>
  <c r="L104" i="15" s="1"/>
  <c r="C99" i="15"/>
  <c r="L99" i="15" s="1"/>
  <c r="C92" i="15"/>
  <c r="L92" i="15"/>
  <c r="C87" i="15"/>
  <c r="L87" i="15" s="1"/>
  <c r="C82" i="15"/>
  <c r="L82" i="15" s="1"/>
  <c r="C77" i="15"/>
  <c r="L77" i="15" s="1"/>
  <c r="C72" i="15"/>
  <c r="L72" i="15" s="1"/>
  <c r="L67" i="15"/>
  <c r="C62" i="15"/>
  <c r="L62" i="15" s="1"/>
  <c r="C57" i="15"/>
  <c r="L57" i="15" s="1"/>
  <c r="C52" i="15"/>
  <c r="L52" i="15" s="1"/>
  <c r="C47" i="15"/>
  <c r="C42" i="15"/>
  <c r="C37" i="15"/>
  <c r="L37" i="15" s="1"/>
  <c r="C32" i="15"/>
  <c r="L32" i="15" s="1"/>
  <c r="C27" i="15"/>
  <c r="C22" i="15"/>
  <c r="C17" i="15"/>
  <c r="L17" i="15" s="1"/>
  <c r="C12" i="15"/>
  <c r="L12" i="15" s="1"/>
  <c r="K159" i="15"/>
  <c r="I159" i="15"/>
  <c r="F159" i="15"/>
  <c r="K158" i="15"/>
  <c r="I158" i="15"/>
  <c r="F158" i="15"/>
  <c r="K157" i="15"/>
  <c r="I157" i="15"/>
  <c r="F157" i="15"/>
  <c r="K154" i="15"/>
  <c r="I154" i="15"/>
  <c r="F154" i="15"/>
  <c r="K153" i="15"/>
  <c r="I153" i="15"/>
  <c r="F153" i="15"/>
  <c r="K152" i="15"/>
  <c r="I152" i="15"/>
  <c r="F152" i="15"/>
  <c r="K149" i="15"/>
  <c r="I149" i="15"/>
  <c r="F149" i="15"/>
  <c r="K148" i="15"/>
  <c r="I148" i="15"/>
  <c r="F148" i="15"/>
  <c r="K147" i="15"/>
  <c r="I147" i="15"/>
  <c r="F147" i="15"/>
  <c r="K144" i="15"/>
  <c r="I144" i="15"/>
  <c r="F144" i="15"/>
  <c r="K143" i="15"/>
  <c r="I143" i="15"/>
  <c r="F143" i="15"/>
  <c r="K142" i="15"/>
  <c r="I142" i="15"/>
  <c r="F142" i="15"/>
  <c r="K136" i="15"/>
  <c r="I136" i="15"/>
  <c r="F136" i="15"/>
  <c r="C136" i="15"/>
  <c r="K135" i="15"/>
  <c r="I135" i="15"/>
  <c r="F135" i="15"/>
  <c r="C135" i="15"/>
  <c r="K134" i="15"/>
  <c r="I134" i="15"/>
  <c r="F134" i="15"/>
  <c r="K131" i="15"/>
  <c r="I131" i="15"/>
  <c r="F131" i="15"/>
  <c r="C131" i="15"/>
  <c r="K130" i="15"/>
  <c r="I130" i="15"/>
  <c r="F130" i="15"/>
  <c r="C130" i="15"/>
  <c r="K129" i="15"/>
  <c r="I129" i="15"/>
  <c r="F129" i="15"/>
  <c r="K126" i="15"/>
  <c r="I126" i="15"/>
  <c r="F126" i="15"/>
  <c r="C126" i="15"/>
  <c r="K125" i="15"/>
  <c r="I125" i="15"/>
  <c r="F125" i="15"/>
  <c r="K124" i="15"/>
  <c r="I124" i="15"/>
  <c r="F124" i="15"/>
  <c r="K121" i="15"/>
  <c r="I121" i="15"/>
  <c r="F121" i="15"/>
  <c r="K120" i="15"/>
  <c r="I120" i="15"/>
  <c r="F120" i="15"/>
  <c r="K119" i="15"/>
  <c r="I119" i="15"/>
  <c r="F119" i="15"/>
  <c r="K116" i="15"/>
  <c r="I116" i="15"/>
  <c r="F116" i="15"/>
  <c r="K115" i="15"/>
  <c r="I115" i="15"/>
  <c r="F115" i="15"/>
  <c r="K114" i="15"/>
  <c r="I114" i="15"/>
  <c r="F114" i="15"/>
  <c r="K111" i="15"/>
  <c r="I111" i="15"/>
  <c r="F111" i="15"/>
  <c r="K110" i="15"/>
  <c r="I110" i="15"/>
  <c r="F110" i="15"/>
  <c r="K109" i="15"/>
  <c r="I109" i="15"/>
  <c r="F109" i="15"/>
  <c r="K106" i="15"/>
  <c r="I106" i="15"/>
  <c r="F106" i="15"/>
  <c r="C106" i="15"/>
  <c r="K105" i="15"/>
  <c r="I105" i="15"/>
  <c r="F105" i="15"/>
  <c r="K104" i="15"/>
  <c r="I104" i="15"/>
  <c r="F104" i="15"/>
  <c r="K101" i="15"/>
  <c r="I101" i="15"/>
  <c r="F101" i="15"/>
  <c r="K100" i="15"/>
  <c r="I100" i="15"/>
  <c r="F100" i="15"/>
  <c r="K99" i="15"/>
  <c r="I99" i="15"/>
  <c r="F99" i="15"/>
  <c r="K94" i="15"/>
  <c r="I94" i="15"/>
  <c r="F94" i="15"/>
  <c r="K93" i="15"/>
  <c r="I93" i="15"/>
  <c r="F93" i="15"/>
  <c r="K92" i="15"/>
  <c r="I92" i="15"/>
  <c r="F92" i="15"/>
  <c r="K89" i="15"/>
  <c r="I89" i="15"/>
  <c r="F89" i="15"/>
  <c r="K88" i="15"/>
  <c r="I88" i="15"/>
  <c r="F88" i="15"/>
  <c r="K87" i="15"/>
  <c r="I87" i="15"/>
  <c r="F87" i="15"/>
  <c r="K84" i="15"/>
  <c r="I84" i="15"/>
  <c r="F84" i="15"/>
  <c r="K83" i="15"/>
  <c r="I83" i="15"/>
  <c r="F83" i="15"/>
  <c r="K82" i="15"/>
  <c r="I82" i="15"/>
  <c r="F82" i="15"/>
  <c r="K79" i="15"/>
  <c r="I79" i="15"/>
  <c r="F79" i="15"/>
  <c r="K78" i="15"/>
  <c r="I78" i="15"/>
  <c r="F78" i="15"/>
  <c r="K77" i="15"/>
  <c r="I77" i="15"/>
  <c r="F77" i="15"/>
  <c r="K74" i="15"/>
  <c r="I74" i="15"/>
  <c r="F74" i="15"/>
  <c r="C74" i="15"/>
  <c r="K73" i="15"/>
  <c r="I73" i="15"/>
  <c r="F73" i="15"/>
  <c r="K72" i="15"/>
  <c r="I72" i="15"/>
  <c r="F72" i="15"/>
  <c r="K69" i="15"/>
  <c r="I69" i="15"/>
  <c r="F69" i="15"/>
  <c r="C69" i="15"/>
  <c r="K68" i="15"/>
  <c r="I68" i="15"/>
  <c r="F68" i="15"/>
  <c r="K67" i="15"/>
  <c r="I67" i="15"/>
  <c r="F67" i="15"/>
  <c r="C67" i="15"/>
  <c r="K64" i="15"/>
  <c r="I64" i="15"/>
  <c r="F64" i="15"/>
  <c r="K63" i="15"/>
  <c r="I63" i="15"/>
  <c r="F63" i="15"/>
  <c r="K62" i="15"/>
  <c r="I62" i="15"/>
  <c r="F62" i="15"/>
  <c r="K59" i="15"/>
  <c r="I59" i="15"/>
  <c r="F59" i="15"/>
  <c r="K58" i="15"/>
  <c r="I58" i="15"/>
  <c r="F58" i="15"/>
  <c r="K57" i="15"/>
  <c r="I57" i="15"/>
  <c r="F57" i="15"/>
  <c r="K54" i="15"/>
  <c r="I54" i="15"/>
  <c r="F54" i="15"/>
  <c r="C54" i="15"/>
  <c r="K53" i="15"/>
  <c r="I53" i="15"/>
  <c r="F53" i="15"/>
  <c r="C53" i="15"/>
  <c r="K52" i="15"/>
  <c r="I52" i="15"/>
  <c r="F52" i="15"/>
  <c r="K49" i="15"/>
  <c r="I49" i="15"/>
  <c r="F49" i="15"/>
  <c r="K48" i="15"/>
  <c r="I48" i="15"/>
  <c r="F48" i="15"/>
  <c r="C48" i="15"/>
  <c r="K47" i="15"/>
  <c r="I47" i="15"/>
  <c r="F47" i="15"/>
  <c r="K44" i="15"/>
  <c r="I44" i="15"/>
  <c r="F44" i="15"/>
  <c r="K43" i="15"/>
  <c r="I43" i="15"/>
  <c r="F43" i="15"/>
  <c r="K42" i="15"/>
  <c r="I42" i="15"/>
  <c r="F42" i="15"/>
  <c r="K39" i="15"/>
  <c r="I39" i="15"/>
  <c r="F39" i="15"/>
  <c r="C39" i="15"/>
  <c r="K38" i="15"/>
  <c r="I38" i="15"/>
  <c r="F38" i="15"/>
  <c r="K37" i="15"/>
  <c r="I37" i="15"/>
  <c r="F37" i="15"/>
  <c r="K34" i="15"/>
  <c r="I34" i="15"/>
  <c r="F34" i="15"/>
  <c r="C34" i="15"/>
  <c r="K33" i="15"/>
  <c r="I33" i="15"/>
  <c r="F33" i="15"/>
  <c r="K32" i="15"/>
  <c r="I32" i="15"/>
  <c r="F32" i="15"/>
  <c r="K29" i="15"/>
  <c r="I29" i="15"/>
  <c r="F29" i="15"/>
  <c r="C29" i="15"/>
  <c r="K28" i="15"/>
  <c r="I28" i="15"/>
  <c r="F28" i="15"/>
  <c r="K27" i="15"/>
  <c r="I27" i="15"/>
  <c r="F27" i="15"/>
  <c r="K24" i="15"/>
  <c r="I24" i="15"/>
  <c r="F24" i="15"/>
  <c r="C24" i="15"/>
  <c r="K23" i="15"/>
  <c r="I23" i="15"/>
  <c r="F23" i="15"/>
  <c r="K22" i="15"/>
  <c r="I22" i="15"/>
  <c r="F22" i="15"/>
  <c r="K19" i="15"/>
  <c r="I19" i="15"/>
  <c r="F19" i="15"/>
  <c r="C19" i="15"/>
  <c r="K18" i="15"/>
  <c r="I18" i="15"/>
  <c r="F18" i="15"/>
  <c r="K17" i="15"/>
  <c r="I17" i="15"/>
  <c r="F17" i="15"/>
  <c r="K14" i="15"/>
  <c r="I14" i="15"/>
  <c r="F14" i="15"/>
  <c r="K13" i="15"/>
  <c r="I13" i="15"/>
  <c r="F13" i="15"/>
  <c r="C13" i="15"/>
  <c r="K12" i="15"/>
  <c r="I12" i="15"/>
  <c r="F12" i="15"/>
  <c r="H159" i="15"/>
  <c r="H158" i="15"/>
  <c r="H157" i="15"/>
  <c r="H154" i="15"/>
  <c r="H153" i="15"/>
  <c r="H152" i="15"/>
  <c r="H149" i="15"/>
  <c r="H148" i="15"/>
  <c r="H147" i="15"/>
  <c r="H144" i="15"/>
  <c r="H143" i="15"/>
  <c r="H142" i="15"/>
  <c r="H136" i="15"/>
  <c r="H135" i="15"/>
  <c r="H134" i="15"/>
  <c r="H131" i="15"/>
  <c r="H130" i="15"/>
  <c r="H129" i="15"/>
  <c r="H126" i="15"/>
  <c r="H125" i="15"/>
  <c r="H124" i="15"/>
  <c r="H121" i="15"/>
  <c r="H120" i="15"/>
  <c r="H119" i="15"/>
  <c r="H116" i="15"/>
  <c r="H115" i="15"/>
  <c r="H114" i="15"/>
  <c r="H111" i="15"/>
  <c r="H110" i="15"/>
  <c r="H109" i="15"/>
  <c r="H106" i="15"/>
  <c r="H105" i="15"/>
  <c r="H104" i="15"/>
  <c r="H101" i="15"/>
  <c r="H100" i="15"/>
  <c r="H99" i="15"/>
  <c r="H94" i="15"/>
  <c r="H93" i="15"/>
  <c r="H92" i="15"/>
  <c r="H89" i="15"/>
  <c r="H88" i="15"/>
  <c r="H87" i="15"/>
  <c r="H84" i="15"/>
  <c r="H83" i="15"/>
  <c r="H82" i="15"/>
  <c r="H79" i="15"/>
  <c r="H78" i="15"/>
  <c r="H77" i="15"/>
  <c r="H74" i="15"/>
  <c r="H73" i="15"/>
  <c r="H72" i="15"/>
  <c r="H69" i="15"/>
  <c r="H68" i="15"/>
  <c r="H67" i="15"/>
  <c r="H64" i="15"/>
  <c r="H63" i="15"/>
  <c r="H62" i="15"/>
  <c r="H59" i="15"/>
  <c r="H58" i="15"/>
  <c r="H57" i="15"/>
  <c r="H54" i="15"/>
  <c r="H53" i="15"/>
  <c r="H52" i="15"/>
  <c r="H49" i="15"/>
  <c r="H48" i="15"/>
  <c r="H47" i="15"/>
  <c r="H44" i="15"/>
  <c r="H43" i="15"/>
  <c r="H42" i="15"/>
  <c r="H39" i="15"/>
  <c r="H38" i="15"/>
  <c r="H37" i="15"/>
  <c r="H34" i="15"/>
  <c r="H33" i="15"/>
  <c r="H32" i="15"/>
  <c r="H29" i="15"/>
  <c r="H28" i="15"/>
  <c r="H27" i="15"/>
  <c r="H24" i="15"/>
  <c r="H23" i="15"/>
  <c r="H22" i="15"/>
  <c r="H19" i="15"/>
  <c r="H18" i="15"/>
  <c r="H17" i="15"/>
  <c r="H14" i="15"/>
  <c r="H13" i="15"/>
  <c r="H12" i="15"/>
  <c r="F8" i="15"/>
  <c r="N7" i="15"/>
  <c r="J7" i="15"/>
  <c r="F7" i="15"/>
  <c r="N6" i="15"/>
  <c r="J6" i="15"/>
  <c r="F6" i="15"/>
  <c r="N5" i="15"/>
  <c r="J5" i="15"/>
  <c r="F5" i="15"/>
  <c r="F1" i="21"/>
  <c r="Q95" i="15"/>
  <c r="Q160" i="15"/>
  <c r="Q138" i="15"/>
  <c r="L14" i="15" l="1"/>
  <c r="L94" i="15"/>
  <c r="L44" i="15"/>
  <c r="L89" i="15"/>
  <c r="L22" i="15"/>
  <c r="L42" i="15"/>
  <c r="L28" i="15"/>
  <c r="L40" i="15"/>
  <c r="L60" i="15"/>
  <c r="L27" i="15"/>
  <c r="L47" i="15"/>
  <c r="L33" i="15"/>
  <c r="L45" i="15"/>
  <c r="L65" i="15"/>
  <c r="L85" i="15"/>
  <c r="L15" i="15"/>
  <c r="L20" i="15"/>
  <c r="L25" i="15"/>
  <c r="L30" i="15"/>
  <c r="A2" i="15"/>
</calcChain>
</file>

<file path=xl/sharedStrings.xml><?xml version="1.0" encoding="utf-8"?>
<sst xmlns="http://schemas.openxmlformats.org/spreadsheetml/2006/main" count="1643" uniqueCount="525">
  <si>
    <t>YN</t>
  </si>
  <si>
    <t>YNN</t>
  </si>
  <si>
    <t>Drop Down lists</t>
  </si>
  <si>
    <t>G1</t>
  </si>
  <si>
    <t>G2</t>
  </si>
  <si>
    <t>G3</t>
  </si>
  <si>
    <t>G4</t>
  </si>
  <si>
    <t>G5</t>
  </si>
  <si>
    <t>G6</t>
  </si>
  <si>
    <t>G7</t>
  </si>
  <si>
    <t>G8</t>
  </si>
  <si>
    <t>G9</t>
  </si>
  <si>
    <t>G10</t>
  </si>
  <si>
    <t>G11</t>
  </si>
  <si>
    <t>G12</t>
  </si>
  <si>
    <t>G13</t>
  </si>
  <si>
    <t>G14</t>
  </si>
  <si>
    <t>G15</t>
  </si>
  <si>
    <t>Companies can add general questions below</t>
  </si>
  <si>
    <t>ADD</t>
  </si>
  <si>
    <t>PPP</t>
  </si>
  <si>
    <t>FSA1</t>
  </si>
  <si>
    <t>FSA2</t>
  </si>
  <si>
    <t>FSA3</t>
  </si>
  <si>
    <t>FSA4</t>
  </si>
  <si>
    <t>FSA5</t>
  </si>
  <si>
    <t>FSA6</t>
  </si>
  <si>
    <t>FSA7</t>
  </si>
  <si>
    <t>FSA8</t>
  </si>
  <si>
    <t>FSA9</t>
  </si>
  <si>
    <t>FSA10</t>
  </si>
  <si>
    <t>FSA11</t>
  </si>
  <si>
    <t>FSA12</t>
  </si>
  <si>
    <t>FSA13</t>
  </si>
  <si>
    <t>FSA14</t>
  </si>
  <si>
    <t>FSA15</t>
  </si>
  <si>
    <t>FSA16</t>
  </si>
  <si>
    <t>FSA17</t>
  </si>
  <si>
    <t>FSA18</t>
  </si>
  <si>
    <t>FSA19</t>
  </si>
  <si>
    <t>FSA20</t>
  </si>
  <si>
    <t>FSA21</t>
  </si>
  <si>
    <t>FSA22</t>
  </si>
  <si>
    <t>FSA23</t>
  </si>
  <si>
    <t>FSA24</t>
  </si>
  <si>
    <t>FSA25</t>
  </si>
  <si>
    <t>FSA26</t>
  </si>
  <si>
    <t>FSA27</t>
  </si>
  <si>
    <t>FSA28</t>
  </si>
  <si>
    <t>FSA29</t>
  </si>
  <si>
    <t>FSA30</t>
  </si>
  <si>
    <t>FSA31</t>
  </si>
  <si>
    <t xml:space="preserve">FSA32 </t>
  </si>
  <si>
    <t>FSA33</t>
  </si>
  <si>
    <t>FSA34</t>
  </si>
  <si>
    <t>FSA35</t>
  </si>
  <si>
    <t>FSA36</t>
  </si>
  <si>
    <t>FSA37</t>
  </si>
  <si>
    <t>FSA38</t>
  </si>
  <si>
    <t>FSA39</t>
  </si>
  <si>
    <t>FSA40</t>
  </si>
  <si>
    <t>FSA41</t>
  </si>
  <si>
    <t>FSA42</t>
  </si>
  <si>
    <t>FSA43</t>
  </si>
  <si>
    <t>FSA44</t>
  </si>
  <si>
    <t>FSA45</t>
  </si>
  <si>
    <t>FSA46</t>
  </si>
  <si>
    <t>FSA47</t>
  </si>
  <si>
    <t>FSA48</t>
  </si>
  <si>
    <t>FSA49</t>
  </si>
  <si>
    <t>FSA50</t>
  </si>
  <si>
    <t>FSA51</t>
  </si>
  <si>
    <t>FSA52</t>
  </si>
  <si>
    <t>FSA53</t>
  </si>
  <si>
    <t>FSA54</t>
  </si>
  <si>
    <t>FSA55</t>
  </si>
  <si>
    <t>FSA56</t>
  </si>
  <si>
    <t>FSA57</t>
  </si>
  <si>
    <t>FSA58</t>
  </si>
  <si>
    <t>FSA59</t>
  </si>
  <si>
    <t>FSA60</t>
  </si>
  <si>
    <t>FSA61</t>
  </si>
  <si>
    <t>FSA62</t>
  </si>
  <si>
    <t>FSA63</t>
  </si>
  <si>
    <t>FSA64</t>
  </si>
  <si>
    <t>FSA65</t>
  </si>
  <si>
    <t>FSA66</t>
  </si>
  <si>
    <t>FSA67</t>
  </si>
  <si>
    <t>FSA68</t>
  </si>
  <si>
    <t>FSA69</t>
  </si>
  <si>
    <t>FSA70</t>
  </si>
  <si>
    <t>FSA71</t>
  </si>
  <si>
    <t>FSA72</t>
  </si>
  <si>
    <t>FSA73</t>
  </si>
  <si>
    <t>FSA74</t>
  </si>
  <si>
    <t>FSA75</t>
  </si>
  <si>
    <t>FSA76</t>
  </si>
  <si>
    <t>FSA77</t>
  </si>
  <si>
    <t>FSA78</t>
  </si>
  <si>
    <t>FSA79</t>
  </si>
  <si>
    <t>FSA80</t>
  </si>
  <si>
    <t>FSA81</t>
  </si>
  <si>
    <t>FSA82</t>
  </si>
  <si>
    <t>FSA83</t>
  </si>
  <si>
    <t>FSA84</t>
  </si>
  <si>
    <t>FSA85</t>
  </si>
  <si>
    <t>FSA86</t>
  </si>
  <si>
    <t>FSA87</t>
  </si>
  <si>
    <t>FSA88</t>
  </si>
  <si>
    <t>FSA89</t>
  </si>
  <si>
    <t>FSA90</t>
  </si>
  <si>
    <t>FSA91</t>
  </si>
  <si>
    <t>FSA92</t>
  </si>
  <si>
    <t>FSA93</t>
  </si>
  <si>
    <t>FSA94</t>
  </si>
  <si>
    <t>FSA95</t>
  </si>
  <si>
    <t>FSA96</t>
  </si>
  <si>
    <t>FSA97</t>
  </si>
  <si>
    <t>FSA98</t>
  </si>
  <si>
    <t>FSA99</t>
  </si>
  <si>
    <t>FSA100</t>
  </si>
  <si>
    <t>FSA101</t>
  </si>
  <si>
    <t>FSA102</t>
  </si>
  <si>
    <t>FSA103</t>
  </si>
  <si>
    <t>FSA104</t>
  </si>
  <si>
    <t>FSA105</t>
  </si>
  <si>
    <t>FSA106</t>
  </si>
  <si>
    <t>FSA107</t>
  </si>
  <si>
    <t xml:space="preserve">FSA108 </t>
  </si>
  <si>
    <t>FSA109</t>
  </si>
  <si>
    <t>FSA110</t>
  </si>
  <si>
    <t>FSA111</t>
  </si>
  <si>
    <t>FSA112</t>
  </si>
  <si>
    <t>%</t>
  </si>
  <si>
    <t>(Total)</t>
  </si>
  <si>
    <t>CHECK</t>
  </si>
  <si>
    <t>Kód</t>
  </si>
  <si>
    <t>Otázka</t>
  </si>
  <si>
    <t>Odpověď</t>
  </si>
  <si>
    <t>Téma</t>
  </si>
  <si>
    <t>Všeobecné</t>
  </si>
  <si>
    <t>Datum hodnocení (d/m/r).</t>
  </si>
  <si>
    <t>Kdo řídí tuto farmu?</t>
  </si>
  <si>
    <t>V které zemi je vaše farma umístěna?</t>
  </si>
  <si>
    <t>Je některý z pozemků, na nichž hospodaříte, v krátkodobém nájmu?</t>
  </si>
  <si>
    <t>Kde je umístěna hlavní budova farmy (nebo zemědělská usedlost)?</t>
  </si>
  <si>
    <t>Na kolika akrech / hektarech hospodaříte (uveďte, prosím, přesně)?</t>
  </si>
  <si>
    <t xml:space="preserve">Jaké plodiny pěstujete a jaká hospodářská zvířata chováte na této farmě? 
</t>
  </si>
  <si>
    <t>Kolik stálých zaměstnanců máte na vaší farmě?</t>
  </si>
  <si>
    <t>Kolik pracovníků bydlí na této farmě?</t>
  </si>
  <si>
    <t>Používáte zavlažování?</t>
  </si>
  <si>
    <t>Krátkodobý pronájem je kratší než 10 let.</t>
  </si>
  <si>
    <t>Patříte nebo se podílíte na systémech / certifikátech / standardech, a pokud ano: které?</t>
  </si>
  <si>
    <t>To zahrnuje kódy dodavatelů, programy udržitelnosti / bezpečnosti potravin.</t>
  </si>
  <si>
    <t>Na tuto otázku můžete odpovědět tím, že uvedete příslušnou adresu. Může být stejná jako výše uvedená (G2).
Pokud máte k dispozici zeměpisné souřadnice, připojte, prosím, souřadnice u vstupu do hlavní budovy/ domu farmy; pokud neexistují, použijte střed farmy. Použijte telefon nebo zařízení využívající GPS pro převedení adresy na souřadnice pomocí: www.gpsvisualizer.com/geocode nebo www.mapseasy.com/adress-to-gps-coordinates.php. Příklad: 15°24'0"N (Sever), 89°50'0"W (Západ).</t>
  </si>
  <si>
    <t>Možnosti: Vlastník / Nájemce / Manažer / Správce / Zemědělský pachtýř / Zemědělská manažerská společnost / Jiné.</t>
  </si>
  <si>
    <t xml:space="preserve">Zahrnuje pouze pozemky používané k produkci (polní plodiny, sady, pícniny), kromě nezemědělské půdy. Zahrnuje pozemky vlastněné, pronajaté. Použijte hektary nebo akry a uveďte, které z těchto jednotek jste použili (1 hektar = 2,47 akrů). </t>
  </si>
  <si>
    <t>Kolik dělníků na krátkodobý pracovní poměr máte na vaší farmě za rok?</t>
  </si>
  <si>
    <t>Uveďte maximálně pět vašich nejdůležitějších produktů, pěstovaných na prodej, včetně:
- Kulturní plodiny (uveďte podrobně; celkem plodiny, které pěstujete v rámci střídání plodin)
- Víceleté ostatní plodiny (uveďte podrobně)
- Stromy, keře a vinná réva (uveďte podrobně)
- Zvířata (uveďte podrobně)
- Ryby (uveďte podrobně)</t>
  </si>
  <si>
    <t>Mezi stálé zaměstnance zahrnujeme:
- Zaměstnance na plný a částečný úvazek delší než 6 měsíců.
- Členy rodin, kteří jsou placeni za práci na farmě jako jejich hlavní zaměstnání.</t>
  </si>
  <si>
    <t>To zahrnuje přátele, členy rodiny nebo sousedy, kteří příležitostně pomáhají na farmě.
Dobrovolní pracovníci mohou být neplaceni nebo mohou dostávat skromnou odměnu, pokud je to v souladu s místními právními předpisy.</t>
  </si>
  <si>
    <t>Poznámka</t>
  </si>
  <si>
    <t>Fáze</t>
  </si>
  <si>
    <t>Úroveň</t>
  </si>
  <si>
    <t>Vodítko</t>
  </si>
  <si>
    <t>Doporučené praktiky a vodítko</t>
  </si>
  <si>
    <t>Dodržování zákonů</t>
  </si>
  <si>
    <t>Finanční stabilita</t>
  </si>
  <si>
    <t>Základní</t>
  </si>
  <si>
    <t xml:space="preserve">Podnikáte poctivým způsobem, při respektování příslušných zákonů a vyhýbáte se všem formám korupce, střetu obchodních zájmů a podvodným praktikám? </t>
  </si>
  <si>
    <t>Plánujete vaše aktivity tak, aby podporovaly dlouhodobou ekonomickou životaschopnost vaší farmy?</t>
  </si>
  <si>
    <t>Máte podnikatelský záměr pro optimalizaci dlouhodobé ekonomické životaschopnosti vaší farmy?</t>
  </si>
  <si>
    <t>Vedete si záznamy o výnosech, nákladech, příjmech a ziskovosti vaší farmy?</t>
  </si>
  <si>
    <t>Provedli jste vyhodnocení vhodnosti všech vašich pozemků pro jejich aktuální nebo plánované využití?</t>
  </si>
  <si>
    <t>Udržujte vaše zařízení a strojové vybavení tak, aby zajišťovalo jejich řádné, účinné fungování?</t>
  </si>
  <si>
    <t>Využíváte střídání plodin tam, kde je to vhodné?</t>
  </si>
  <si>
    <t>Provádíte měření tak, abyste zabránili erozi půdy?</t>
  </si>
  <si>
    <t xml:space="preserve">Například, prostřednictvím specializovaných publikací a zdrojů zpráv, v oblastech práv zaměstnanců, zdraví a bezpečnosti práce, ekologie a bezpečnosti potravin. Tyto informace mohou být také poskytnuty organizacemi zemědělců nebo družstvy. </t>
  </si>
  <si>
    <t xml:space="preserve">Dlouhodobá ekonomická životaschopnost by měla rovněž brát v úvahu společenské a ekologické aspekty. 
</t>
  </si>
  <si>
    <t>Více než jeden zdroj příjmů může zvýšit ekonomickou životaschopnost vaší farmy. To může zahrnovat vícenásobnou sklizeň, různé zákazníky a nezemědělské aktivity.</t>
  </si>
  <si>
    <t xml:space="preserve">Tyto záznamy jsou důležité pro sledování ekonomické životaschopnosti vaší farmy a poskytování vstupů pro definování podnikatelských záměrů. </t>
  </si>
  <si>
    <t xml:space="preserve">To zahrnuje certifikovaný materiál nebo materiál, který může být dohledán ke svému zdroji rozmnožování. Tento materiál může být získán od seriózních producentů semen, sousedů, a zemědělských družstev. </t>
  </si>
  <si>
    <t>Zdravotní stav půdy zahrnuje strukturu, úrodnost a  biodiverzitu půdy.</t>
  </si>
  <si>
    <t xml:space="preserve">Kvalita hnojiv závisí na následujících skutečnostech:
- Chemickém složení
- Koncentraci
- Dostupnosti návodu / směrnice pro aplikaci hnojiva
</t>
  </si>
  <si>
    <t xml:space="preserve">Toto se nevztahuje k živočišnému hnojivu. </t>
  </si>
  <si>
    <t>Kaly by neměly být aplikovány přímo na plodinu po kvetení.</t>
  </si>
  <si>
    <t>Tyto záznamy mohou zahrnovat: lokalitu, metodu aplikace, datum aplikace, obchodní název produktu, složení, produkt, a jméno obsluhy zařízení.
Doporučuje se, aby záznamy byly uchovávány po dobu 5 let.</t>
  </si>
  <si>
    <t>Tato otázka se konkrétně vztahuje ke skladování hnojiva. Produkty na ochranu plodin mohou být skladovány na různých místech.</t>
  </si>
  <si>
    <t>Kontaminaci můžeme předejít tím, že odstraníme napadenou nebo nemocnou rostlinný materiál z pole nebo jejím posekáním a spálením v půdě a dezinfekcí a ořezávacího a množícího zařízení.</t>
  </si>
  <si>
    <t>Uveďte maximální počet pracovníků, kteří žijí během roku na farmě. 
To zahrnuje stálé a dočasné pracovníky.
Vyplňte 0, pokud zde žádní takoví pracovníci nejsou.</t>
  </si>
  <si>
    <t xml:space="preserve">Možné zdroje / partnery mohou být partneři na stejné úrovni, dodavatelé, kupující, výzkumné ústavy, pracovníci nástavbových kurzů a poskytovatelé odborných služeb. </t>
  </si>
  <si>
    <t>Záznamy mohou rovněž zahrnovat (chemické) složení a jméno obsluhy zařízení.
Doporučujeme, aby se záznamy uchovávaly po dobu 5 let.</t>
  </si>
  <si>
    <t>Skladovací zařízení mohou mít:
- Police zhotovené (nebo pokryté) nesavým materiálem jako je umělá hmota, sklo nebo kov,
- Trvalé a zřetelné výstražné tabulky na vstupních dveřích nebo vedle nich a tabulky s postupem při úrazu, viditelně umístěné, zobrazující pokyny pro první pomoc a rovněž tísňová telefonní čísla nebo čísla kanálů pro vysílačky.
- Tekuté produkty musí být uskladněny dole.
Rovněž se vyžaduje správné označení štítky v případě přemístění látek do jiných nádob. 
Společnosti mohou využít Material Safety Data Sheet (MSDS) (Bezpečnostní listy), které jsou uloženy ve skladovacím zařízení pro každý skladovaných chemický produkt.
Tato otázka se vztahuje pouze na produkty na ochranu plodin. Hnojiva mohou být skladována na jiném místě.</t>
  </si>
  <si>
    <t xml:space="preserve">Agro-chemikálie zahrnují chemické pesticidy, herbicidy, fungicidy, rodenticidy, hnojiva, látky určené k probírce nebo stabilizaci plodiny. 
Necílové plochy jsou ty, které nevyžadují pesticidy nebo jiné agrochemikálie. Vhodná uvažovaná opatření mohou zahrnovat:
- Ochranné pruhy/pásma,
- Živé ploty,
- Postřik za slabého větru,
- Neprovádění postřiku blízko vodních ploch.
</t>
  </si>
  <si>
    <t xml:space="preserve">Velké farmy mohou mít dokumentovaný plán údržby.
Agro-chemikálie zahrnují chemické pesticidy, herbicidy, fungicidy, rodenticidy, hnojiva, látky určené k probírce nebo stabilizaci plodiny. </t>
  </si>
  <si>
    <t xml:space="preserve">Agro-chemikálie zahrnují chemické pesticidy, herbicidy, fungicidy, rodenticidy, hnojiva, látky určené k probírce nebo stabilizaci plodiny.  </t>
  </si>
  <si>
    <t xml:space="preserve">Agro-chemikálie zahrnují chemické pesticidy, herbicidy, fungicidy, rodenticidy, hnojiva, látky určené k probírce nebo stabilizaci plodiny. </t>
  </si>
  <si>
    <t xml:space="preserve">Odpad by mohl zahrnovat:
- Stará hnojiva a pesticidy a prázdné nádoby
- Plastový, papírový a kovový odpad
- Zbytky paliva a oleje
- Kostry zvířat (v případě smíšených farem)
- Nepotřebné vybavení a strojní zařízení
Opatření ke zmírnění následků mohou zahrnovat:
- Jednu jmenovanou odpovědnou osobu za řádnou manipulaci s odpadem.
- Dobré řízení inventáře, které podporuje informovanost o množství a umístění odpadu na farmě. 
- Dobře konstruovaná a uzamčená skladovací zařízení.
</t>
  </si>
  <si>
    <t xml:space="preserve">Tím může být samostatný plán nebo kapitola v celkovém plánu řízení farmy. Alternativou může být písemný plán skupiny farem nebo plán obce.
Zemědělci jsou motivováni, aby uvažovali o optimalizaci použití vody, např. zachycování dešťové vody (ze střechy nebo země), zavlažování v noci, monitorování zavlažovacího systému k minimalizaci netěsností, atd.
</t>
  </si>
  <si>
    <t xml:space="preserve">To například znamená, že byste se měli vyvarovat použití kontaminované vody pro zavlažování potravinářských plodin.
</t>
  </si>
  <si>
    <t>Dalšími způsoby jak předejít odtékání, jsou:
- Aplikace technologií jako jsou dělené aplikace, zapravení nebo přímý postřik
- Použití pomalu se uvolňujících nebo stabilizovaných hnojiv
- Zapravení chlévské mrvy do půdy
- Zabránění aplikace na úhor
Příklady zdrojů znečištění mohou být:
- Agro-chemikálie
- Odpadní voda
- Kontaminovaná půda</t>
  </si>
  <si>
    <t xml:space="preserve">Ochranná pásma přiléhající k vodním tokům mohou být osázena, udržována nebo obnovena, přednostně místními druhy. </t>
  </si>
  <si>
    <t xml:space="preserve">Toto hodnocení by mělo zahrnovat plodiny, zvířata a půdu.
Toto hodnocení může být řízeno na úrovni krajiny nebo skupiny a může být vypracováno veřejnými nebo soukromými institucemi.
</t>
  </si>
  <si>
    <t xml:space="preserve">Tento plán může být samostatným plánem nebo kapitolou v celkovém plánu řízení farmy. 
Zemědělci jsou motivováni, aby pro své farmy měli akční plán ohledně biodiverzity, který zahrnuje:
- Mapu lokalit nebo ploch s vlastnostmi, významnými pro biodiverzitu na farmě a jejím okolí.
- Podrobnosti o tom, jak jsou zajištěny biotopy původní přírody a zdroje potravin živými ploty, mezemi, extenzivní pastvou, atd.
- Opatření k zabránění degradace a odlesnění chráněných oblastí High Conservation Value Areas (HCV) nebo jiných ekologicky citlivých oblastí.
- Hodnocení možného narušení biologických koridorů kvůli činnosti farmy a pokud je třeba, na základě hodnocení zmírňujících opatření. 
Tento plán může být řízen na úrovni krajiny nebo skupiny a může být vypracován veřejnými nebo soukromými institucemi.
</t>
  </si>
  <si>
    <t>Prvotní les/mokřad/rašeliniště: Území, které vykazuje žádné nebo minimální narušení lidmi a/nebo prokazuje diverzitu, strukturu a ekologické služby vyvinutého lesa atd. pro danou oblast. Přírodní narušení jako ohně nebo větrné bouře v přírodě nemění prvotní les atd. na druhotný les atd.</t>
  </si>
  <si>
    <t>Možnými zdroji jsou:
- Skladování chlévské mrvy
- Skladování odpadu
- Pálení odpadu
- Aplikace pesticidů
- Aplikace chlévské mrvy
- Prach ze sklizně, obdělávání půdy nebo dopravy
- Výfukové zplodiny strojního vybavení
Toto hodnocení může být řízeno na úrovni krajiny nebo skupiny a může být vypracováno veřejnými nebo soukromými institucemi.</t>
  </si>
  <si>
    <t>Možná metodika je nástroj Cool Farm Tool: http://www.coolfarmtool.org/
Jiné metodiky najdete na www.saiplatform.org.</t>
  </si>
  <si>
    <t xml:space="preserve">To je možno aplikovat na jednotlivou farmu nebo na skupinu farem (např. družstvo). </t>
  </si>
  <si>
    <t>Stálí a dočasní pracovníci jsou všichni pracovníci, kteří jsou najatí přímo a prostřednictvím subdodavatelů.</t>
  </si>
  <si>
    <t>Stálí a dočasní pracovníci jsou všichni pracovníci, kteří jsou najatí přímo a prostřednictvím subdodavatelů.
[Reference: ILO Conventions C1, C14, C30 and C106]</t>
  </si>
  <si>
    <t xml:space="preserve">Zavedení systému zpětné sledovatelnosti na vaší farmě je důležité pro bezpečnost potravin. </t>
  </si>
  <si>
    <t>Pozitivní diskriminace je povolena v zemích, kde zákon stanovuje opatření k podpoře pozitivní diskriminace pro "předtím znevýhodněné osoby" nebo "menšiny". Avšak pozitivní diskriminace nesmí nikdy vést k vyloučení určitých skupin obyvatel.
Stálí a dočasní pracovníci jsou všichni pracovníci, kteří jsou najatí přímo a prostřednictvím subdodavatelů.</t>
  </si>
  <si>
    <t>Tím může být písemná smlouva nebo tam, kde je to nutné, slovní vysvětlení pracovníkům. 
Stálí a dočasní pracovníci jsou všichni pracovníci, kteří jsou najatí přímo a prostřednictvím subdodavatelů.</t>
  </si>
  <si>
    <t>Odškodnění může zahrnovat:
- Pokračující vyplácení mzdy pracovníka
- Odškodnění rodiny pracovníka v naturáliích
Stálí a dočasní pracovníci jsou všichni pracovníci, kteří jsou najatí přímo a prostřednictvím subdodavatelů.</t>
  </si>
  <si>
    <t>Zdravotní pojištění může zahrnovat:
- Dlouhodobé odškodnění v případě invalidity
- Platbu nákladů léčení
Podpora může zahrnovat:
- Vytvoření informovanosti o dostupném pojištění
- Poskytnutí informací o dostupném pojištění
Stálí a dočasní pracovníci jsou všichni pracovníci, kteří jsou najatí přímo a prostřednictvím subdodavatelů.</t>
  </si>
  <si>
    <t>Jednání mezi zaměstnavateli a skupinou zaměstnanců o pracovních podmínkách se považují za kolektivní vyjednávání. 
Stálí a dočasní pracovníci jsou všichni pracovníci, kteří jsou najatí přímo a prostřednictvím subdodavatelů.</t>
  </si>
  <si>
    <t>Stálí a dočasní pracovníci jsou všichni pracovníci, kteří jsou najatí přímo a prostřednictvím subdodavatelů.
[Odkaz: ILO Conventions (Úmluva Mezinárodní organizace práce C138]</t>
  </si>
  <si>
    <t>K podpoře gramotnosti se doporučuje poskytovat / podporovat školení ve čtení a psaní.
K podpoře komunikace v místním jazyce se doporučuje organizovat / podporovat jazykové vyučování v místním jazyce. 
Stálí a dočasní pracovníci jsou všichni pracovníci, kteří jsou najatí přímo a prostřednictvím subdodavatelů.</t>
  </si>
  <si>
    <t>Školení se může týkat zdraví obecně či nebezpečné práce: 
- První pomoc
- Okolnosti při práci (např. práce ve výškách)
- Postupy při havarijních situacích a nehodách
- Lidské zdraví a hygiena
- Jiné práce vztahující se ke zdravotním rizikům
- Použití hnojiv nebo chemikálií (agrochemikálie nebo jiné)
- Manipulace s odpadem
- Použití strojního zařízení
Důrazně vám doporučujeme, abyste jmenovali zástupce vyššího managementu, který je odpovědný za implementaci tohoto programu a za to, že příslušné školení je dokladováno. 
Stálí a dočasní pracovníci jsou všichni pracovníci, kteří jsou najatí přímo a prostřednictvím subdodavatelů.</t>
  </si>
  <si>
    <t xml:space="preserve">Vybavení pro poskytnutí první pomoci může zahrnovat:
- Vybavení k vypláchnutí potřísněného oka
- Souprava první pomoci s dostatečným vybavením, které nemá prošlou trvanlivost a je pravidelně kontrolována.
- Seznam telefonních čísle pro nouzové situace </t>
  </si>
  <si>
    <t xml:space="preserve">Hlášení může být ústní, ale podporuje se vypracování  dokumentace úrazů a nápravná opatření. </t>
  </si>
  <si>
    <t xml:space="preserve">Pracovníci, kteří mají vyšší pracovní riziko např. těhotné ženy, starší pracovníci, pracovníci se stávajícím zdravotním stavem atd.
</t>
  </si>
  <si>
    <t>Nebezpečné látky zahrnují, ale nejsou omezeny, hnojiva a pesticidy. 
Doporučuje se, aby pracovníci mladší 18 let věku byli motivováni tak, aby se zapojili do nějaké formy vzdělání.
Stálí a dočasní pracovníci jsou všichni pracovníci, kteří jsou najatí přímo a prostřednictvím subdodavatelů.</t>
  </si>
  <si>
    <t xml:space="preserve">Nebezpečné látky zahrnují, ale nejsou omezeny, hnojiva a pesticidy. </t>
  </si>
  <si>
    <t>Vyhýbáte se pěstování a použití invazivních druhů?</t>
  </si>
  <si>
    <t xml:space="preserve">Vedete záznamy o vašem používaném sadbovém a/nebo roubovacím materiálu? </t>
  </si>
  <si>
    <t>Provádíte pravidelný odběr vzorků půdy k monitorování změn půdních podmínek a vedete záznamy o odběrech vzorků?</t>
  </si>
  <si>
    <t>Přijímáte opatření pro zachování a zlepšení zdravotního stavu půdy tak, abyste zlepšili produktivitu vaší půdy?</t>
  </si>
  <si>
    <t>Vyvarováváte se zhutnění půdy v důsledku činnosti zemědělských strojů nebo dobytka?</t>
  </si>
  <si>
    <t>Použití hnojiv by mohlo být založeno na doporučeních kompetentní osoby, odůvodněném zdroji znalostí nebo na souhrnné vlastní zkušenosti.
Pro optimální použití organického hnojiva se doporučuje, abyste jej před použitím uskladnili minimálně 6 měsíců, pokud jej obracíte, nebo 12 měsíců, pokud je na hromadě.
Důrazně vám doporučujeme, abyste nepřekročili dávky průmyslového nebo organického hnojiva tak, abyste předešli znečištění životního prostředí (půdy a vody).</t>
  </si>
  <si>
    <t>Máte plán na řízení živin v půdě?</t>
  </si>
  <si>
    <t xml:space="preserve">Provádíte při volbě a použití druhů plodin volbu podloženou informacemi? </t>
  </si>
  <si>
    <t>Zajistili jste, že váš nový sadbový  a/nebo roubovací materiál má vysokou kvalitu a je pořízen ze spolehlivých zdrojů?</t>
  </si>
  <si>
    <t xml:space="preserve">Skladujete hnojivo způsobem bezpečně a zajištěně pro osoby a životní prostředí? </t>
  </si>
  <si>
    <t>Vedete záznamy o produktech na ochranu plodin ohledně jejich skladování a aplikace?</t>
  </si>
  <si>
    <t xml:space="preserve">Manipulujete a skladujete produkty na ochranu plodin bezpečně ve vztahu k lidem a životnímu prostředí a označujete tyto produkty přesnými štítky? </t>
  </si>
  <si>
    <t>Chráníte necílové plochy a plodiny před použitím agro-chemikálií?</t>
  </si>
  <si>
    <t xml:space="preserve">Skladujete palivo způsobem, který je bezpečný a zabezpečený pro lidi a životní prostředí? </t>
  </si>
  <si>
    <t>Nakládáte a likvidujete odpad, včetně nebezpečných materiálů a agro-chemikálií a jejich nádob, způsobem, který předchází rizikům vůči lidem a životnímu prostředí?</t>
  </si>
  <si>
    <t>Poskytujete vhodné osobní ochranné vybavení a zajišťujete, aby bylo používáno všemi osobami, které manipulují s agro-chemikáliemi nebo jsou vystaveny jejich účinkům?</t>
  </si>
  <si>
    <t>Máte k dispozici postupy a vybavení k řešení nehod a rozlití produktů na ochranu plodin, hnojiv a paliv?</t>
  </si>
  <si>
    <t>Pokud zavlažujete, kontrolujete pravidelně kvalitu vody na zavlažování a řádně ji upravujete, na základě výsledků analýzy?</t>
  </si>
  <si>
    <t>Pokud zavlažujete, máte plán na využívání vody tak, abyste optimalizovali použití vody a snížili plýtvání vodou?</t>
  </si>
  <si>
    <t>Pokud zavlažujete, máte plán vodního hospodářství tak, abyste optimalizovali použití vody, její kvalitu a dostupnost vody a snížili plýtvání vodou?</t>
  </si>
  <si>
    <t>Pokud zavlažujete, zajišťujete, že jakékoliv použití vody, jiné než vody dešťové, je schváleno příslušnými úřady tak, aby bylo zajištěno, že není čerpáno příliš mnoho vody?</t>
  </si>
  <si>
    <t>Pokud zavlažujete, používáte optimalizované metody zavlažování?</t>
  </si>
  <si>
    <t>Přijímáte opatření, abyste předešli znečištění vody a půdy odpadní vodou?</t>
  </si>
  <si>
    <t xml:space="preserve">Pokud zavlažujete, vedete záznamy o zavlažování? </t>
  </si>
  <si>
    <t xml:space="preserve">Vyhodnotili jste biodiverzitu a identifikovali prioritní činnosti pro zachování biodiverzity na vaší farmě? </t>
  </si>
  <si>
    <t>Máte na vaší farmě plán ohledně biodiverzity tak, abyste tuto biodiverzitu udržovali nebo zlepšovali?</t>
  </si>
  <si>
    <t>Provádíte obnovu biotopu a náhradu za plochy situované na vaší farmě, které jsou náchylné ke ztrátě biotopu/ biodiverzity?</t>
  </si>
  <si>
    <t>Pokud pracujete na vaší farmě bezprostředně vedle nebo uvnitř chráněných území, pracujete v souladu se zákonnými povoleními a zajišťujete, že vaše činnost neškodí příslušnému ekosystému?</t>
  </si>
  <si>
    <t xml:space="preserve">Pokud existuje závažné riziko, že vaše zemědělské činnosti způsobí znečištění ovzduší, zjišťujete jeho zdroje a monitorujete kvalitu ovzduší na farmě a v jejím okolí? </t>
  </si>
  <si>
    <t>V souvislosti se systémem monitorování kvality ovzduší mohl by být na místě mechanismus stížností členy sousední obce a mohl by být založen na nápravných opatřeních, která by měla být přijata, a která postihují povahu těchto stížností.</t>
  </si>
  <si>
    <t xml:space="preserve">Přijímáte opatření k maximalizaci účinnosti využití energie, jako je optimalizace vybavení farmy, optimalizace využití elektrické energie atd.? </t>
  </si>
  <si>
    <t>Zjišťujete zdroje skleníkového plynu a měříte a monitorujete vaše emise?</t>
  </si>
  <si>
    <t>Projednáváte se zákazníky nejlepší načasování dodávek plodin tak, abyste zajistili dobré ceny a udrželi kvalitu?</t>
  </si>
  <si>
    <t>Máte systém zpětné sledovatelnosti od jednotlivých produkčních ploch až po celou plochu farmy, projednali jste jej s vaším odběratelem a je tímto odběratelem odsouhlasen?</t>
  </si>
  <si>
    <t>Předcházíte diskriminaci stálých a dočasných pracovníků?</t>
  </si>
  <si>
    <t>Mají stálí a dočasní pracovníci právo svobodně vyznávat svoje náboženství nebo uspokojovat potřeby vztahující se ke kulturnímu zázemí, invaliditě, genderové a sexuální orientaci?</t>
  </si>
  <si>
    <t xml:space="preserve">Zajišťujete, že stálí a dočasní pracovníci mohou bezpečně a, aniž by čelili následkům, podávat stížnosti a že jsou přijímána příslušná opatření? </t>
  </si>
  <si>
    <t>Informujete stálé a dočasné pracovníky o jejich zákonných právech a povinnostech a uzavíráte pracovní smlouvy či vztahy v souladu s národními zákony?</t>
  </si>
  <si>
    <t>Zajišťujete, že denní pracovní doba pro stálé a dočasné pracovníky nepřekračuje maximální počet hodin, který je stanoven národními předpisy a ILO Conventions (Úmluvy Mezinárodní organizace práce)?</t>
  </si>
  <si>
    <t>Zajišťujete, že práce přesčas je dobrovolná a odměňována podle národních zákonů?</t>
  </si>
  <si>
    <t>Dodržujte národní zákony a / nebo mezinárodní normy (ILO Conventions) ohledně placené dovolené na zotavenou, placené zdravotní dovolené a placené rodičovské dovolené pro vaše stálé a dočasné pracovníky?</t>
  </si>
  <si>
    <t>Platíte vaším stálým a dočasným pracovníkům existenční minimum?</t>
  </si>
  <si>
    <t>Dostávají stálí a dočasní pracovníci příslušné platby za jejich úkoly a schopnosti, zatímco mají rovné pracovní příležitosti?</t>
  </si>
  <si>
    <t>Pokud jsou uplatněny srážky ze mzdy, jsou jasně vysvětleny těmto pracovníkům a tyto srážky nejsou nikdy použity z disciplinárních důvodů?</t>
  </si>
  <si>
    <t xml:space="preserve">Motivujete a podporujete vaše pracovníky, aby si uzavřeli zdravotní pojištění? </t>
  </si>
  <si>
    <t>Uznáváte všem pracovníkům právo na vytvoření, vstup nebo aktivní účast  ve sdružení podle své volby?</t>
  </si>
  <si>
    <t>Zajišťujete, že není bráněno aktivnímu fungování organizací pracujících?</t>
  </si>
  <si>
    <t>Uznáváte všem pracovníkům právo na kolektivní vyjednávání?</t>
  </si>
  <si>
    <t>Zakazujete zaměstnávání dětí mladších 15 let jako stálých a dočasných pracovníků?</t>
  </si>
  <si>
    <t xml:space="preserve">Zajišťujete, že pracovníci ve věku mezi 15 a 18 roky věku neprovádějí nebezpečné práce nebo jakékoliv práce, které ohrožují jejich fyzické, duševní nebo morální zdraví, více než u jakýchkoliv jiných pracovníků? 
</t>
  </si>
  <si>
    <t>Zajišťujete, že všechny děti mladší 15 let, které žijí na farmě, mohou chodit do školy nebo získávají školní vzdělání doma?</t>
  </si>
  <si>
    <t xml:space="preserve">Berete v úvahu jazykové a kulturní bariéry při komunikaci na farmě? </t>
  </si>
  <si>
    <t>Identifikovali jste zdravotní a bezpečnostní rizika působící na všechny pracovníky a farmáře a přijali jste opatření pro prevenci nehodám, zraněním nebo zdravotním problémům ve spojitosti s prací?</t>
  </si>
  <si>
    <t>Organizujete pravidelná školení o ochraně zdraví a bezpečnosti při práci pro všechny stálé a dočasné pracovníky, včetně farmáře?</t>
  </si>
  <si>
    <t>Zajišťujete, že je na farmě k dispozici a snadno přístupné přiměřené vybavení první pomoci, aby splňovalo všechny přiměřeně předvídatelné nouzové zdravotní situace?</t>
  </si>
  <si>
    <t>Je na farmě vždy přítomen někdo, kdo je schopen poskytnout první pomoc?</t>
  </si>
  <si>
    <t>Zajišťujete, že pracovníci, kteří manipulují s nebezpečnými materiály, nejsou mladší než 18 let nebo v jiném stavu, a netrpí chronickými nebo respiračními onemocněními?</t>
  </si>
  <si>
    <t>Provádíte činnosti k podpoře prevence chorob a motivujete pracovníky k osobní hygieně (včetně farmáře a dělníků)?</t>
  </si>
  <si>
    <t>Zajišťujete, že všechny osoby na farmě mají přístup k bezpečné pitné vodě a hygienickým toaletám a zařízení na mytí rukou?</t>
  </si>
  <si>
    <t>Poskytujete pracovníkům a jejich rodinám, žijícím na farmě, přístup ke vhodným zařízením k vaření a čistému a bezpečnému ubytování?</t>
  </si>
  <si>
    <t>Přispívá vaše farma aktivně sousedním obcím?</t>
  </si>
  <si>
    <t>Přiměřená opatření zahrnují:
- Informování obce o způsobech rozprašování, včetně aplikace hnojiv, pesticidů a chlévské mrvy.
- Plánování pracovních operací v době, kdy se minimalizuje rušení životního prostředí.</t>
  </si>
  <si>
    <t>Máte moderní plán na řízení farmy, který se zaměřuje na všechna  relevantní rizika a příležitosti při provozu farmy?</t>
  </si>
  <si>
    <t>Je kdokoliv, kdo manipuluje s agro-chemikáliemi nebo je vystaven jejich účinku, vybaven účinnými instrukcemi a školením?</t>
  </si>
  <si>
    <t>Odrůdy zahrnují semena a sadbu a rovněž roubovací materiál. 
Volba podložená informacemi může vzít v úvahu jakékoliv z níže uvedených faktů:
- Výnos;
- Odolnost odrůd vůči chorobám (odolnost nebo snášenlivost vůči hospodářsky významným škůdcům a chorobám);
- Adaptaci na místní klimatické a geografické podmínky;
- Vlastnosti půdy a střídání plodin;
- Požadavky zákazníků;
- Působení škůdců, chorob a plevele;
- Nároky na hnojení;
- Nároky na vodu;
- Genetickou diverzitu na farmě;
- Dopady na přilehlé obdělávané plochy;
- Doporučení předkládaná úředníky pro rozvoj zemědělství;
- Výsledky zkoušek odrůd.</t>
  </si>
  <si>
    <t>Hodnocení</t>
  </si>
  <si>
    <t>Zavádění</t>
  </si>
  <si>
    <t>Zisk</t>
  </si>
  <si>
    <t>Plán</t>
  </si>
  <si>
    <t>Vedení záznamů</t>
  </si>
  <si>
    <t>Management farmy</t>
  </si>
  <si>
    <t>Školení</t>
  </si>
  <si>
    <t>Nákup</t>
  </si>
  <si>
    <t>Ochrana půdy</t>
  </si>
  <si>
    <t>Hospodaření se živinami</t>
  </si>
  <si>
    <t>Skladování</t>
  </si>
  <si>
    <t>Osoby</t>
  </si>
  <si>
    <t>Ochrana rostlin</t>
  </si>
  <si>
    <t>Likvidace odpadu</t>
  </si>
  <si>
    <t>Vodní hospodářství</t>
  </si>
  <si>
    <t>Biodiverzita</t>
  </si>
  <si>
    <t>Ovzduší</t>
  </si>
  <si>
    <t>Emise skleníkového plynu</t>
  </si>
  <si>
    <t>Přístup na trh</t>
  </si>
  <si>
    <t>Pracovní podmínky</t>
  </si>
  <si>
    <t>Zdraví a bezpečnost při práci</t>
  </si>
  <si>
    <t>Místní komunita</t>
  </si>
  <si>
    <t>Pokročilá</t>
  </si>
  <si>
    <t>Zásadní</t>
  </si>
  <si>
    <t>To znamená osobu, která je odpovědná za řízení této farmy. Může to být tatáž osoba, jako osoba výše uvedená (G2).</t>
  </si>
  <si>
    <t>Jaké je jméno, adresa, a kontaktní informace na osobu, která je odpovědná za tuto farmu?</t>
  </si>
  <si>
    <t>Pracovníci na krátkodobý pracovní poměr zahrnují:
- Sezonní pracovníky;
- Zaměstnance na plný a částečný úvazek se smlouvami na dobu kratší než 6 měsíců;
- Pracovníky, kteří nemají uzavřenu žádnou smlouvu s farmou, např. najatými dodavatelem pracovníků na farmu;
- Členy rodiny nebo sousedy, kteří jsou placeni za práci na farmě příležitostně či během omezeného období v roce.</t>
  </si>
  <si>
    <t>Máte na vaší farmě brigádníky (dobrovolné) pracovníky?</t>
  </si>
  <si>
    <t>Řídíte se všemi příslušnými národními a místními zákony a směrnicemi?</t>
  </si>
  <si>
    <t>Získali jste z kvalifikovaného zdroje školení, vzdělání nebo radu ohledně Integrované ochrany rostlin (IOR)?</t>
  </si>
  <si>
    <t>Odpovědnou osobou může být buď zemědělec samotný nebo jmenovaný manažer farmy. 
Školení je možno uskutečnit jedním z následujících způsobů:
- Kurzy na vysokoškolské úrovni
- Školením nezávislými akreditovanými organizacemi
- Školeními ohledně IOR pořádanými plodinovými poradci 
- Příručkami nebo informacemi ze seriózních zdrojů
Kvalifikované rady mohou být založeny na znalosti:
- Vizuálních prohlídek s tím, že se berou v úvahu ekonomické mezní hodnoty výskytu škůdců/chorob/plevele, 
- Předpovědi počasí,
- Elektronických systémů
- Znalosti místních poměrů.
Pokud je to účelné a relevantní, doporučujeme vám, abyste se zapsali do národního programu IOR s osvědčením.</t>
  </si>
  <si>
    <t>Produkty na ochranu plodin zahrnují chemické pesticidy, insekticidy, herbicidy, fungicidy a rodenticidy.
Rozhodnutí k aplikaci produktů na ochranu plodin může být založeno na:
- Vizuálních prohlídkách s tím, že se berou v úvahu ekonomické mezní hodnoty výskytu škůdců / chorob / plevele 
- Předpovědích počasí
- Elektronických systémech
- Znalosti místních poměrů
Doporučujeme vám, abyste vyhledali radu od kompetentního poradce, který je držitelem uznaného osvědčení či kvalifikace.
Namísto produktů chemické ochrany plodin můžete použít nechemické metody ochrany. Tyto zahrnují:
- Volbu plodiny/variety odolné chorobám a škůdcům;
- Využití střídání plodin;
- Mechanické a fyzické metody ošetřování plodin (mechanické, pletí, přetrhávání a prořezávání);
- Prostředky biologické likvidace škůdců;
- Dobrá praxe hnojení a zavlažování.</t>
  </si>
  <si>
    <t>Všeobecně neděláno farmáři</t>
  </si>
  <si>
    <t>OK - může být vysvětleno</t>
  </si>
  <si>
    <t xml:space="preserve">Ponechali jste veškerý prvotní les, mokřad, rašeliniště, a chráněný travní porost nebo jiné domácí ekosystémy ve svém původním stavu v období posledních 5 let?
</t>
  </si>
  <si>
    <t>Typická nebezpečí pro bezpečnost a kvalitu jsou:
- Biologická, včetně infekce a křížové-kontaminace
- Chemická
- Fyzikální, včetně cizích látek
- Křížová kontaminace s alergeny
Jakmile již byla nebezpečí pro bezpečnost a kvalitu zjištěna, můžete aplikovat analýzu nebezpečí Hazard Analysis a řídící systém Critical Control Points (HACCP) tím, že zmapujete proces produkce plodin po celém území farmy až k její bráně. Zmíněný řídící systém pak definuje limity rizik, monitoruje procesy a nápravná opatření ke snížení rizika nebezpečí na přijatelnou úroveň pro farmu.</t>
  </si>
  <si>
    <t>Příslušné jednání by mělo být vyšetřeno, pokáráno, propuštění a/nebo hlášeno místním úřadům. Důrazně se doporučuje vedení záznamů jednotlivých případů.
Stálí a dočasní pracovníci jsou všichni pracovníci, kteří jsou najatí přímo a prostřednictvím subdodavatelů.</t>
  </si>
  <si>
    <t xml:space="preserve">Zajišťujete, že všechny úrazy jsou hlášeny, že bylo poskytnuto vhodné lékařské ošetření a že jsou přijata nápravná opatření pro prevenci podobných nehod v budoucnu? </t>
  </si>
  <si>
    <t>To může zahrnovat:
- Jste aktivním a angažovaným členem ve vaší obce, který se snaží přispívat k jejímu dalšímu rozvoji.
- Najímáte hlavně místní pracovníky a nakupujete produkty v místě tam, kde je to možné.
- Propagujete farmaření jako atraktivní povolání pro mladší generaci.</t>
  </si>
  <si>
    <t>Přijímáte opatření ke snížení rušení sousedních obcí hlukem a zápachem?</t>
  </si>
  <si>
    <t>Agro-chemikálie</t>
  </si>
  <si>
    <t xml:space="preserve">Povolení, licence, záznamy a jiné relevantní dokumenty jsou vedeny, je-li to vyžadováno ze zákona. </t>
  </si>
  <si>
    <t>Dokumentovaný plán řízení je k dispozici. Tento plán je aktualizován každým rokem.
Drobní farmáři v zemích s nižším příjmem jsou alespoň schopni vysvětlit svůj plán ústně. Alternativou v takových případech může být písemný plán skupiny farmářů nebo komunity.</t>
  </si>
  <si>
    <t>Tato otázka může být zodpovězena jako "nehodící se", pokud na vaší farmě nepoužíváte zařízení nebo strojové vybavení.</t>
  </si>
  <si>
    <t>To nemusí platit pro stromy a trvalé kultury.</t>
  </si>
  <si>
    <t>Tato otázka může být zodpovězena jenom jako "nehodící se", pokud na vaší farmě nepoužíváte hnojivo.</t>
  </si>
  <si>
    <t>To zahrnuje analýzu a hodnocení rizika následujících bodů:
1. Znečištění půdy a povrchových vod
2. Zdravotní rizika pro zemědělské pracovníky a okolní komunity, zákazníky a spotřebitele.
3. Těžké kovy a jiné kontaminanty
Tato otázka může být zodpovězena jenom jako "nehodící se", pokud na vaší farmě nepoužíváte organické hnojivo, upravené kaly, upravené kalové vody a/nebo zbytky průmyslových odpadů.</t>
  </si>
  <si>
    <t>Skladovací zařízení jsou vybudována z vhodných materiálů a umístěna tam, kde jsou minimalizována nebezpečí vůči životnímu prostředí nebo lidskému zdraví v případě požáru, rozlití, zaplavení nebo jiných havarijních situací. Hnojiva nesmí být skladována společně s palivy.
Tato otázka může být zodpovězena jenom jako "nehodící se", pokud na vaší farmě nepoužíváte hnojivo.</t>
  </si>
  <si>
    <t>Školení zdůrazňující témata jako právní aspekty, použití, skladování, ekologické a bezpečnostní aspekty a jiná bezpečnostní opatření.</t>
  </si>
  <si>
    <t xml:space="preserve">Ochranné vybavení je funkční a dobře udržované. </t>
  </si>
  <si>
    <t>Školení se provádí alespoň jedenkrát ročně nebo před začátkem nových pracovních činností a splňuje zákonné požadavky.</t>
  </si>
  <si>
    <t xml:space="preserve">Osoba s dovednostmi poskytnout první pomoc je proškolena. </t>
  </si>
  <si>
    <t>To zahrnuje: 
1. Zvýšení informovanosti a poskytování školení
2. Podávání pokynů o osobní hygieně tak, aby se minimalizovala rizika mikrobiálních infekcí</t>
  </si>
  <si>
    <t>Všechny osoby na farmě zahrnují farmáře a jeho rodinu a také pracovníky a jejich rodiny.</t>
  </si>
  <si>
    <t>Požadavky</t>
  </si>
  <si>
    <r>
      <t xml:space="preserve">Vyhodnocení pozemků může zahrnovat jako relevantní: 
- Odlesnění 
- Degradaci a zničení přírodních biotopů (včetně chráněných území a koridorů pro zvěř)
- Vzácné a ohrožené druhy (včetně souborů druhů lovné a divoké zvěře ohrožené zemědělskými dělníky a návštěvníky)
- Charakteristiky pozemků a půdy, včetně krajiny, eroze půdy, typu půdy, znečištění půdy, atd.
- Znečištění vody (půdou, prosakováním nebo odtokem ze skladování nebo aplikací živin a pesticidů a ze skladování/likvidace paliva nebo odpadu)
- Dostupnost vody (dlouhodobý udržitelný zdroj vody, který respektuje požadavky na vodu v okolní území)
- Možné kontaminanty z prostoru mimo farmy (např. polutanty nebo invazivní druhy; ochrana proti kontaminantům z prostoru mimo farmy může být řízena pomocí ochranných pásem)
- Ruiny historických staveb/ archeologických památek
- Sousední lidská sídla, příjezdové cesty, turistické a archeologické oblasti 
</t>
    </r>
    <r>
      <rPr>
        <sz val="11"/>
        <rFont val="Calabri"/>
        <charset val="238"/>
      </rPr>
      <t>Poznámka: s ohledem na přilehlé pozemky tzn. na pozemky vlastněné farmářem, stejně jako na pozemky vlastněné jinými subjekty</t>
    </r>
  </si>
  <si>
    <t xml:space="preserve">Drobní farmáři v zemích s nižším příjmem by měli být alespoň schopni vysvětlit ústně, jak jejich aktivity přispívají k dlouhodobé ekonomické životaschopnosti jejich farmy. </t>
  </si>
  <si>
    <t>Osivo a sadba</t>
  </si>
  <si>
    <t>Toto zahrnuje alespoň dva níže uvedené příklady:
1. Použití nízkotlakých pneumatik
2. Vyvarovat se přechodu půdy dobytkem a přejezdu strojů za vlhkého počasí
3. Minimalizování přejezdů přes pole
4. Vyvarovat se jízdě vozidly stále po stejných vyjetých kolejích</t>
  </si>
  <si>
    <t xml:space="preserve">Příklady zařízení jsou: postřikovače, ochranné pracovní pomůcky, měřící zařízení.
Agro-chemikálie zahrnují chemické pesticidy, herbicidy, fungicidy, rodenticidy, hnojiva, látky určené k probírce nebo stabilizaci plodiny.  
</t>
  </si>
  <si>
    <t>Čištění a skladování je třeba oddělit od potravin, krmiva, obytných čtvrtí, přípravy potravin a oblastí spotřeby.
Následující postupy platí pro čištění nádob pro produkty na ochranu plodin:
1. Vypláchněte 3 krát vodou (je-li k dispozici i tlakovým mycím zařízením zabudovaným na aplikačním zařízení).
2. Vrácení vody z mytí prázdných nádob do nádrže aplikačního zařízení.
3. Po vypláchnutí nádob v nich udělejte otvory, abyste zabránili jejich opětovnému použití.</t>
  </si>
  <si>
    <t xml:space="preserve">Následující podmínky jsou dodržovány:
1. Skladovací zařízení jsou vybudována z vhodných materiálů a umístěna tam, kde je minimalizováno riziko vůči životnímu prostředí nebo lidskému zdraví, při požáru, rozlití, zaplavení nebo jiných havarijních situacích.
2. Palivo nesmí být skladováno spolu s pesticidy a hnojivy. </t>
  </si>
  <si>
    <t>Veškeré skladování odpadového materiálu je hodnoceno ve vztahu k rizikům, která berou v úvahu následující:
1. Umístění skladování (např. vzdálenost od obydlí, vodních toků a chráněných oblastí)
2. Je třeba, aby skladování bylo zabezpečeno?
3. Kapacita skladování
4. Je skladování vhodně vybudováno tak, aby obsahovalo tento odpad?
5. Skladování odpadu je rozděleno na části (např. nebezpečné látky od ne-nebezpečných, odpadové materiály nejsou skladovány společně s ne-odpadovými)
6. Jsou zavedeny postupy k zachycení rozlitých látek</t>
  </si>
  <si>
    <t>Frekvence analýzy musí být určena na základě hodnocení rizika. Analýza zahrnuje položky tak, jak jsou identifikovány v tomto hodnocení rizika. To se může týkat chemických látek, obsahu minerálních látek a/nebo mikrobiologického složení.
Tato otázka nemusí být využita pouze tehdy, pokud nepoužíváte zavlažování.</t>
  </si>
  <si>
    <t xml:space="preserve">Tato otázka nemusí být využita pouze tehdy, pokud nepoužíváte zavlažování nebo nenakládáte s vodou na farmě. </t>
  </si>
  <si>
    <t xml:space="preserve">Toto zahrnuje následující praktiky:
1. Nepoužívání hnojiv a pesticidů na necílových plochách a plodinách;
2. Nepoužívání hnojiv a pesticidů na zamokřené, svažité, popraskané, stlačené nebo zmrzlé půdě;
3. Vzetí do úvahy předpověď počasí před aplikací;
4. Minimalizace aplikovaného množství.
</t>
  </si>
  <si>
    <t>Tento plán biodiverzity se přezkoumává jedenkrát za rok a, je-li k dispozici a praktický, je součástí plánu biodiverzity na krajinné úrovni.</t>
  </si>
  <si>
    <t>To zahrnuje zajištění toho, že nebyly použity žádné činnosti, které by mohly poškodit nebo zničit prvotní les, mokřad, rašeliniště, travní porost nebo jiné domácí ekosystémy. 
Tato otázka nemusí být využita, pokud jste na vaší farmě neměli prvotní les, mokřady, rašeliniště, travní porost nebo jiné domácí ekosystémy.</t>
  </si>
  <si>
    <t>Toto nemusí být využito, pokud neprodukujete potraviny nebo krmiva.</t>
  </si>
  <si>
    <t>Diskriminace není povolena podle pohlaví, etnického původu, národnostního původu, náboženství, zdravotního omezení, sexuální orientace, těhotenství, členství v pracovní organizaci nebo politické straně, a to ve vztahu ke smlouvám, náhradám, školení, pracovnímu postupu, propuštění nebo odchodu do důchodu. 
Lékařské prohlídky bez vztahu k zaměstnání jako podmínka získání zaměstnání (kromě zákonných tesů na drogy) jsou zakázané.
Tato otázka může být zodpovězena pouze "nehodící se", pokud nemáte trvalé nebo dočasné pracovníky.</t>
  </si>
  <si>
    <t>Tato otázka může být zodpovězena pouze "nehodící se", pokud nemáte trvalé nebo dočasné pracovníky.</t>
  </si>
  <si>
    <t>To zahrnuje stížnosti na gesta, jazyk a fyzický kontakt, které jsou sexuálně urážlivé, donucovací nebo výhružné jakož i stížnosti na pracovní a životní podmínky.
Tato otázka může být zodpovězena pouze "nehodící se", pokud nemáte trvalé nebo dočasné pracovníky.</t>
  </si>
  <si>
    <t>To zahrnuje jasné informování pracovníků o platech za jejich práci a jejich pracovních podmínkách.
Tato otázka může být zodpovězena pouze "nehodící se", pokud nemáte trvalé nebo dočasné pracovníky.</t>
  </si>
  <si>
    <t>To znamená, že stejná úroveň dovedností, zkušeností, druhu práce a úrovně odpovědnosti je oceňována stejným způsobem a že pracovníci provádějící tytéž úkoly mají stejnou možnost pracovního postupu. 
Tato otázka může být zodpovězena pouze "nehodící se", pokud nemáte trvalé nebo dočasné pracovníky.</t>
  </si>
  <si>
    <t>Provádíte odškodnění stálým a dočasným pracovníkům, kteří onemocněli v souvislosti s pracovní činností?</t>
  </si>
  <si>
    <t>Odškodnění splňuje nebo překračuje zákonné požadavky. 
Tato otázka může být zodpovězena pouze "nehodící se", pokud nemáte trvalé nebo dočasné pracovníky.</t>
  </si>
  <si>
    <t>Toto zahrnuje:
1. Povolit pracovníkům na vaší farmě, aby prováděli činnosti, vztahující se k organizaci pracujících na této farmě. 
2. Poskytovat zástupcům pracujících přístup k zaměstnancům na pracoviště a přiměřený přístup do zařízení společnosti a k dokumentům, které jsou potřebné pro jejich činnost.
3. Chránit členy a zástupce organizací pracujících, kteří pracují na farmě před diskriminací a propouštěním na základě jejich statutu a činnosti, vztahující se k jejich vztahu k organizaci pracujících (člen nebo zástupce).
[Odkaz: ILO Conventions C35].(Úmluva Mezinárodní organizace práce)
Tato otázka může být zodpovězena pouze "nehodící se", pokud nemáte trvalé nebo dočasné pracovníky.</t>
  </si>
  <si>
    <t>Kolektivní vyjednávání je dovoleno bez trestu vůči kterémukoliv pracovníkovi nebo skupině pracovníků a může být použito na:
1. Stanovení pracovních podmínek zaměstnání; a/nebo
2. Regulaci vztahu mezi zaměstnavateli a pracovníky; a/nebo
3. Regulaci vztahu mezi zaměstnavateli nebo jejich organizacemi a organizacemi "pracovníků". 
[Odkaz: ILO Conventions C35].(Úmluva Mezinárodní organizace práce)
Management farmy se angažuje, v dobré víře, se zaměstnanci/ zemědělskými pracovníky/ zástupci odborů v provádění kolektivního vyjednávání a dodržuje dohody uzavřené při kolektivním vyjednávání.
Tato otázka může být zodpovězena pouze "nehodící se", pokud nemáte trvalé nebo dočasné pracovníky.</t>
  </si>
  <si>
    <t>Jsou vypracovány výstražné nápisy, bezpečnostní postupy a jiné důležité způsoby komunikace, a to takovým způsobem, že je chápou všichni pracovníci. 
Tato otázka může být zodpovězena pouze "nehodící se", pokud nemáte trvalé nebo dočasné pracovníky.</t>
  </si>
  <si>
    <t>Musí být přijata následující opatření:
1. Vypracování postupů při haváriích a zranění.
2. Použití výstražných nápisů tam, kde je to vhodné.
3. Údržba zařízení a jeho včasná výměna.
4. Přítomnost a údržba protipožárního vybavení.
5. Poskytnutí vhodných osobních ochranných prostředků pro provoz strojního vybavení, nástrojů a jiných přístrojů nebo jakýchkoliv jiných činností, považovaných za nebezpečné a zajištění dobrého pracovního pořádku.
Postupům a výstražným nápisům rozumí všichni pracovníci. Drobní farmáři v zemích s nižším příjmem jsou alespoň schopni vysvětlit své postupy ústně. Alternativou může být písemný zdravotní a bezpečnostní plán vypracovaný skupinou farmářů nebo komunitou.</t>
  </si>
  <si>
    <t>1. Přístup k zařízení na vaření a k ubytování je v dosažitelné dopravní vzdálenosti.
2.Bydlení splňuje příslušné zákony a kulturní preference.
Tato otázka může být zodpovězena pouze "nehodící se", pokud nemáte trvalé nebo dočasné pracovníky.</t>
  </si>
  <si>
    <t xml:space="preserve">Zajistili jste, že získání vaší půdy nebylo spojeno s nedobrovolným přesídlením a donucením, že máte zákonná práva k užívání pozemků podle formálního a zvykového práva a že jste použili Svobodný, Předchozí  a Informovaný souhlas (FPIC) od všech obcí, dotčených získáním vašich pozemků?
</t>
  </si>
  <si>
    <t xml:space="preserve">To zahrnuje:
1. Respektujete právo jednotlivců a komunit;
2. Identifikovali jste ekologická, sociální, ekonomická a kulturní rizika a dopady na všechny komunity. Vyhýbáte se negativním dopadům, je-li to možné a není-li to možné, minimalizujete, obnovujete práva a/nebo kompenzujete;
3. Zajišťujete, že jsou komunity informovány o svých právech podle formálního a zvykového práva, rozsahu a povaze plánu územního rozvoje, možných důsledcích a získali jejich FPIC;
4. Vyhnuli jste se dopadům na zásadní kulturní dědictví.
Drobní farmáři v zemích s nižším příjmem by měli minimálně: 
a. Mít právní titul k užívání pozemku a není-li tento k dispozici, místní úřad nebo zvykový vůdce oficiálně potvrdí, že tento pozemek je zákonným způsobem nabytý.
b. Odškodnit předchozí vlastníky poctivě, spravedlivě a okamžitě a podle vzájemné dohody.
Tato otázka může být zodpovězena pouze "nehodící se", pokud nemáte půdu.
</t>
  </si>
  <si>
    <t>Respektujete maximální dovolené dávky produktů na ochranu plodin, doporučení na štítku produktu a vhodné předsklizňové intervaly a doby pro opětovný vstup na pole?</t>
  </si>
  <si>
    <t>Příkladem opětovného použití je: 
- Kompostování organického odpadu na farmě a jeho opětovné použití k úpravě půdy (kde není riziko přenosu chorob).
- Prodej vedlejších produktů vaší úrody na alternativních trzích.
- Použití vedlejších produktů vaší úrody k alternativním účelům.</t>
  </si>
  <si>
    <t xml:space="preserve">Podnikatelský záměr může zahrnovat:
- Přístup k optimalizaci udržitelných výnosů a účinnosti vstupů (efektivní použití chemických látek, optimalizace půdy, optimální řízení závlah, střídání plodin, atd.).
- Strategie zmírnění rizika pro přežití otřesů, jako jsou ekologické otřesy (např. sucho), sociální otřesy (např. vzpoury) a hospodářské otřesy (např. kolísání cen).
- Požadavky trhu.
Podnikatelský záměr je možno aplikovat na jednotlivou farmu nebo na skupinu farem pod jedním managementem. </t>
  </si>
  <si>
    <t xml:space="preserve">Pokud používáte jakékoliv produkty, uvedené ve Stockholmské úmluvě nebo v jiných úmluvách (včetně WHO a Rotterdamské úmluvy) nebo seznamu Dirty Dozen, doporučuje se, abyste implementovali plán na postupné utlumení jejich aplikace.
Stockholmská úmluva: http://chm.pops.int/TheConvention/ThePOPs/ListingofPOPs/tabid/2509/Default.aspx 
Další seznamy jsou Dirty Dozen of the Pesticide Action Network (http://www.pesticideinfo.org/Docs/ref_toxicity7.html) 
</t>
  </si>
  <si>
    <t xml:space="preserve">Mezinárodní úmluvy zahrnují:
1. Klasifikace organizací WHO jako 1A nebo 1B;
2. Persistent Organic Pollutants (POP's) (Dlouhodobě působící organické polutanty) ve Stockholmské úmluvě;
3. Příloha k Rotterdamské úmluvě (UNEP's Prior Informed Consent (PIC) Program list) (předchozí informovaný souhlas UNEP, seznam programů).
</t>
  </si>
  <si>
    <t>Předsklizňové intervaly stanovují, jak dlouho po aplikaci můžete produkt sklízet. Doby pro opětovný vstup určují, za jak dlouho můžete znovu vstoupit na ošetřovanou plochu bez ochrany.</t>
  </si>
  <si>
    <t>"Výběrové" prostředky, účinné pro konkrétního škůdce, ale ne škodlivé nebo smrtící pro mnohem širší rozsah organismů (který by byl "širokým spektrem"). 
"Cílená aplikace" znamená konkrétní zaměření na konkrétního škůdce v pravý čas (místo plošného postřiku, například).
"Moření semen" je aplikace ochranného chemického povlaku na povrch semen.</t>
  </si>
  <si>
    <t>Tento plán vodního hospodářství je aktualizován minimálně jednou ročně. Bere v úvahu: 
1. Časování a objem zavlažování ve vztahu k požadavkům plodin. 
2. Přidanou hodnotu zavlažování ve vztahu k výnosu a kvalitě produkovaných plodin.
3. Předpovídané dešťové srážky a vypařování, při použití jak denních záznamů dešťových srážek tak i předpovědí počasí pro vypracování časových plánů zavlažování.
4. Inventuru vodních zdrojů.
Toto zahrnuje minimálně dvě z níže uvedených podmínek:
a. Vyvarovat se vyčerpání vodních zdrojů, nad vsakovací kapacitu povodí /jímacího území.
b. Spolupracovat s jinými uživateli vody v povodí tak, aby potřeby byly vyrovnané.
c. Diverzifikovat vodní zdroje ke snížení dopadu a kontinuitu přístupu k vodním zdrojům v průběhu ročních období.
Drobní farmáři v zemích s nižším příjmem jsou schopni vysvětlit svůj plán ústně. 
Tato otázka nemusí být využita pouze tehdy, pokud nepoužíváte zavlažování</t>
  </si>
  <si>
    <t>Pokud zavlažujete a / nebo nakládáte s vodou na farmě, zajišťujete, že toto použití vody je v souladu s příslušnými směrnicemi včetně bezpečnosti potravin, vodních zdrojů a národních zákonů?</t>
  </si>
  <si>
    <t>Chráněná území zahrnují národní parky, rezervace zvěře, biologické koridory, lesní rezervace, ochranná pásma nebo jiné veřejné nebo soukromé biologické chráněné oblasti.
Pokud jste v lokalitě hned vedle takových chráněných území, doporučuje se, abyste vybudovali a udržovali ochranná pásma. Tato pásma by se měla skládat z trvalé původní vegetace se stromy, keři nebo jinými typy rostlin tak, aby se podporovala biodiverzita, minimalizovaly všechny negativní vizuální dopady a snížilo odvátí agrochemikálií, prachu a jiných látek, pocházejících ze zemědělské nebo zpracovatelské činnosti.</t>
  </si>
  <si>
    <t>Zajišťujete, že mzdy a přídavky stálých a dočasných pracovníků splňují nebo překračují minimální částku, vyžadovanou podle místních a národních zákonů a že tito pracovníci jsou placeni pravidelně?</t>
  </si>
  <si>
    <t>Alternativní formy náhrady mohou zahrnovat zboží, poukázky, žetony atd. V případě náhrad prostřednictvím zboží a když je to vhodné, měl by být k dispozici písemný dokument, který popisuje povahu dané dohody. V případě negramotnosti pracovníků, by se měla dohoda pracovníkům vysvětlit ústně. Tím se zajistí, že obsah takového dokumentu je jasný jako zaměstnavateli tak i pracovníkovi.
Stálí a dočasní pracovníci jsou všichni pracovníci, kteří jsou najatí přímo a prostřednictvím subdodavatelů.</t>
  </si>
  <si>
    <t>Existenční minimum (na základě plného pracovního poměru) je dostatečné, aby krylo základní potřeby průměrné domácnosti, jako jsou potraviny, čistá voda, příbytek, oděvy, vzdělání, zdravotní péče, doprava a energie a poskytovalo určitý volně disponibilní příjem. Dostatečná mzda nevyžaduje přesčasovou práci. Úkolová mzda je sledována tak, aby bylo zajištěno, že celková vyplacená mzda splňuje požadavky na dostatečnou mzdu. 
Stálí a dočasní pracovníci jsou všichni pracovníci, kteří jsou najatí přímo a prostřednictvím subdodavatelů.</t>
  </si>
  <si>
    <t xml:space="preserve">Svoboda sdružování je právem zaměstnanců na vytvoření a vstup do organizace podle jejich vlastní volby bez jakéhokoliv předchozího zmocnění nebo zasahování. 
[Odkaz: ILO Conventions  (Úmluva Mezinárodní organizace práce C87 a C98].
Stálí a dočasní pracovníci jsou všichni pracovníci, kteří jsou najatí přímo a prostřednictvím subdodavatelů.
</t>
  </si>
  <si>
    <t xml:space="preserve">Pokud místní zákony zavedly vyšší minimální věk, platí tento vyšší věk. 
Pokud jste rodina farmáře, můžete odpovědět "ano", účastní-li se pouze děti farmáře na zemědělských pracích podle všech následujících podmínek (a jen pokud to místní zákony nezakazují):
1. Pouze při lehké práci a nejsou nuceni k této práci;
2. Jen po omezený počet hodin (max. 14 hodin týdně);
3. Pokud tato práce neohrožuje jejich fyzické a duševní zdraví;
4. Pokud tato práce nenarušuje jejich školní docházku; 
5. Nepracují v nezdravém prostředí, v noci nebo s nebezpečnými látkami nebo vybavením ani nepřenášejí těžké předměty;
6. Doprovází je vždy jejich dospělý příbuzný.
Všechny děti mladší 15 let budou podporovány tím, že je zajištěno, že mohou navštěvovat školu. Pokud místní zákony zavedly vyšší minimální věk, platí tento vyšší věk. </t>
  </si>
  <si>
    <t xml:space="preserve">Zdravotní rizika mohou zahrnovat:
- Použití / aplikaci hnojiva nebo chemikálií (agrochemikálií nebo jiných látek)
- Manipulaci s odpadem
- Použití strojního zařízení
- Okolnosti při práci (např. práce ve výškách)
- Požár, záplavy, výpadek energie, mráz, výpadek dodávky vody
- Konstrukci a uspořádání skladování a dílen
Plán bezpečnosti a zdraví při práci vám pomůže popsat zdravotní rizika a opatření k prevenci proti úrazům. Činnosti při první pomoci by měly být součástí plánu. Plán bezpečnosti a zdraví při práci by  měl být každoročně aktualizován. 
Výstražné značky by měly být také srozumitelné negramotným. </t>
  </si>
  <si>
    <t xml:space="preserve">To může rovněž zahrnovat usnadnění přístupu k vhodné vakcinaci a zdravotnickým programům.
</t>
  </si>
  <si>
    <t>Zajišťujete, že zemědělec a pracovníci, kteří byli zraněni nebo jsou nemocní,  neprovádějí činnosti, které škodí jejich zdraví a bezpečnosti nebo jiných pracovníků?</t>
  </si>
  <si>
    <t>Skóre</t>
  </si>
  <si>
    <t>Jaké je jméno, adresa, kontaktní informace a funkce osoby, která vyplnila Farmer Self Assessment (Samoprohlášení zemědělce)?</t>
  </si>
  <si>
    <t xml:space="preserve">Například:
- Střídání plodin (roční nebo v jiných intervalech); to může zahrnovat kultury krycích plodin a pastvu.
- Střídání obrábění půdy a úhoru.
- Vícečlenné pozemky se střídáním typu obrábění půdy.
Střídání plodin zvyšuje produktivitu a biodiverzitu a poskytuje potenciální diverzifikované zdroje příjmu. </t>
  </si>
  <si>
    <t>Regulace mohou obvykle zahrnovat:
- Ochranu sousedních farem a biotopů ve volné přírodě před invazí a cizosprašným opylením;
- Zpětnou sledovatelnost a označení plodin a produktů GMO.</t>
  </si>
  <si>
    <t>Zásady Integrované ochrany rostlin (IOR) zahrnují hodnocení úrovní škůdců, všech dostupných možností kontrol škůdců (chorob, kontrola hmyzu a plevele) a volba metody ochrany plodin, která maximalizuje bezpečnost člověka, minimalizuje ekologický dopad a je ekonomicky odůvodnitelná. Pesticidy musí být použity takové a způsobem, který zabraňuje rizikům bezpečnosti potravin u všech plodin. IOR kombinuje ne-chemické kontrolní metody a racionální použití pesticidů. To zahrnuje na biodiverzitě založený integrovaný systém ochrany rostlin a kontrolu škůdců jako součást vašich činností na ochranu plodin.
Jako součásti IOR jsou zemědělci nabádáni, aby vytvořili biotopy biodiverzity, např. meze mezi poli nebo lokality s brouky, které mohou přilákat přirozené nepřátele škůdců a chorob a přispět k jejich biologické likvidaci raději než chemicky. Zemědělci jsou také nabádáni, aby chovali včely.</t>
  </si>
  <si>
    <t>Planeta</t>
  </si>
  <si>
    <t xml:space="preserve">Otevřené odpovědi </t>
  </si>
  <si>
    <t>Nepoužíváno</t>
  </si>
  <si>
    <t>Ano</t>
  </si>
  <si>
    <t>Ne</t>
  </si>
  <si>
    <t>Celkový výsledek</t>
  </si>
  <si>
    <t>Dosažený výsledek tématu</t>
  </si>
  <si>
    <t>Splněná úroveň</t>
  </si>
  <si>
    <t>Konečný index (s)plnění</t>
  </si>
  <si>
    <t xml:space="preserve">PPP Dosažený výsledek  </t>
  </si>
  <si>
    <t>Dosažený výsledek fáze</t>
  </si>
  <si>
    <t>Pokročilá (Celkem 29)</t>
  </si>
  <si>
    <t>Nepoužíváno (Celkem)</t>
  </si>
  <si>
    <t>mimo</t>
  </si>
  <si>
    <t>Filtr zavlažování</t>
  </si>
  <si>
    <t>Filtr zaměstnanci</t>
  </si>
  <si>
    <t>SAI Platform Hodnocení udržitelnosti farmy - Obecná část</t>
  </si>
  <si>
    <t>Zásadní (Celkem 23)</t>
  </si>
  <si>
    <t>Základní (Celkem 60)</t>
  </si>
  <si>
    <t>Jste neustále informován o novelách platných národních a místních zákonů a směrnic?</t>
  </si>
  <si>
    <t>Pokud máte pouze jeden zdroj příjmu, posoudili jste rizika pro vaše provozování farmy?</t>
  </si>
  <si>
    <t>Jestli máte více než jeden zdroj příjmů z vaší farmy, můžete na tuto otázku odpovědět „Nevztahuje se.“</t>
  </si>
  <si>
    <t>Toto vyhodnocení bere v úvahu:
1. Předchozí využití.
2. Aktuální charakteristiky pozemků a přiléhající půdy.
3. Možný dopad na sousední činnosti, pozemky a vodní útvary.
4. Respekt vůči právům komunit ohledně přístupu k přírodním zdrojům.
Drobní farmáři v zemích s nižším příjmem jsou schopni vysvětlit svoje hodnocení ústně.</t>
  </si>
  <si>
    <t>Vyhledáváte pravidelně rady, školení a spolupráci ohledně efektivnější produkce, technologií a řízení lidských zdrojů?</t>
  </si>
  <si>
    <t>Informovaná volba může vycházet z místních podmínek vašeho hospodářství, dopadu na životní prostředí a agronomických potřeb plodiny, dostupnosti různých odrůd, dostupnosti osiva / sadby a / nebo požadavků trhu / zákazníka / koncového uživatele.</t>
  </si>
  <si>
    <t>Jakýkoli zakoupený výsadbový / roubovací materiál by měl být certifikován. Měli byste uchovávat kopie fytosanitárních osvědčení a osvědčení mezinárodní analýzy osiv (ISTA), pokud jsou k dispozici. Měli byste zajistit kvalitu jakéhokoli uloženého osiva tím, že zabráníte kontaminaci škodlivými pleveli, škůdci nebo patogeny.</t>
  </si>
  <si>
    <t>Mezinárodní unie pro ochranu přírody (IUCN) popisuje invazivní druhy jako „zvířata, rostliny nebo jiné organismy zavlečené člověkem na místa mimo jejich přirozené oblasti, kde se stanou se stabilizovanými a rozptýlenými, což má negativní dopad na místní ekosystém a druhy.“</t>
  </si>
  <si>
    <t>Když vysazujete geneticky upravené druhy, splňujete všechny směrnice země, kde jsou pěstovány a požadavky kupujících tam, kde je vyžadují?</t>
  </si>
  <si>
    <t>Pouze pokud nesázíte geneticky modifikované odrůdy, můžete na tuto otázku odpovědět „Nevztahuje se.“</t>
  </si>
  <si>
    <t>Berete v úvahu optimální distribuci osiva nebo populaci rostlin pro svou místní situaci a plodinu?</t>
  </si>
  <si>
    <t>Tyto záznamy zahrnují: 
1. Název odrůdy, prodejce odrůdy (zdroj odrůdy a číslo šarže, vztahuje-li se). 
2. Lokalita, datum sázení/setby a použité množství na jednotku plochy. 
3. Kopie fytosanitárních osvědčení a / nebo osvědčení o mezinárodní analýze osive (ISTA), pokud jsou k dispozici. 
4. Záznamy o čistotě a testování klíčení, pokud byly provedeny na uloženém osivu. 
Malí zemědělci v zemích s nižšími příjmy by měli alespoň vysvětlit odrůdy a zdroj nabídky.</t>
  </si>
  <si>
    <t xml:space="preserve">Odběr vzorků půdy zahrnuje:
1. Shromažďují se vzorky půdy, aby se vytvořil reprezentativní vzorek (alespoň jeden na pole), který se zasílá na analýzu organické hmoty  extrahovatelného P, extrahovatelného K, pH a popřípadě výměnných mikroživin.
2. Drobní farmáři v zemích s nižším příjmem mohou odebírat vzorky hromadně jako skupina.
3. Analýza půdy se provádí před sázením nových plodin na dané pole; analýza se opakuje rotačně pro plodiny na orné půdě a pravidelně pro celoroční plodiny, nejméně každých pět let nebo podle doporučení odborníka.
4. Záznamy o odběru vzorků půdy se uchovávají a používají k vývoji a následnému sledování plánů řízení živin.
</t>
  </si>
  <si>
    <t xml:space="preserve">Zdraví půdy zahrnuje fyzikální, chemické a biologické aspekty. To zahrnuje minimálně dva níže uvedené příklady:
1. Minimalizujte pohyb/provoz na zemi, když je mokrá, a monitorujte pohyb/dopravu, abyste minimalizovali zhutnění.
2. Minimální obdělávání půdy pro zachování struktury
3. Zadržení nebo vrácení zbytků plodin zpět na pole ke zvýšení dlouhodobé hladiny organických látek v půdě. 
4. Organické hnojivo a aplikace kompostu
5. Využití krycích plodin
6. Vyhnout se nadměrnému použití agro-chemikálií
7. Řízení vlhkosti půdy prováděním odvodnění při vlhkém podnebí a při suchém počasí pomocí ochrany vlhkosti, např. zadržování dešťové vody nebo mulčováním.
</t>
  </si>
  <si>
    <t>Vybíráte typ hnojiva, jeho množství a způsob použití podle potřeb plodin a současně snižujete dopad na životní prostředí?</t>
  </si>
  <si>
    <t xml:space="preserve">Hnojiva zahrnují chemická hnojiva, zelená hnojiva (kompost a živočišná hnojiva), močůvku a kaly (kde jsou povoleny). 
Na tuto otázku lze odpovědět „Nevztahuje se,“ jen v případě, že na vaší farmě nepoužíváte hnojivo.
</t>
  </si>
  <si>
    <t xml:space="preserve">Dokumentovaný plán na řízení živin je aktualizován minimálně jedenkrát ročně a sestává ze všech následujících součástí:
1. Přehled požadavků na výživu u všech pěstovaných plodin na vaší farmě
2. Typ(y) půdy na polích
3. Analýza vzorku půdy podle konkrétního pole
4. Poměry a intervaly aplikace jak minerálních tak i organických hnojiv aplikovaných v souladu s národními a mezinárodními zákony a podle potřeb plodin. 
5. Jednoduchá bilance vstupů/výstupů živin při použití nejlépe dostupných informací.
6. Obsah živin v používaných organických a anorganických hnojivech
7. Výsadba záchytných (nebo krycích) plodin k zachycení dusičnanů, kde je to vhodné.
</t>
  </si>
  <si>
    <t>Získali jste vaše organická a anorganická hnojiva z důvěryhodného zdroje, abyste zajistili jejich vysokou kvalitu?</t>
  </si>
  <si>
    <t>Vyvarováváte se použití neupravených splaškových kalů na vašich polích?</t>
  </si>
  <si>
    <t>Odpadní kal také obsahuje zbytkový kal ze septických nádrží a jiných podobných zařízení. Neupravený splaškový kal znamená to, že neprošel vhodným procesem ke snížení jeho zdravotního rizika.</t>
  </si>
  <si>
    <t>Zajišťujete, že složení a aplikace organického hnojiva a upravených kalů, upravené kalové vody a /nebo zbytků průmyslových odpadů nejsou škodlivé?</t>
  </si>
  <si>
    <t>Uchováváte záznamy o použití organických a anorganických hnojiv v souladu s místními předpisy?</t>
  </si>
  <si>
    <r>
      <t xml:space="preserve">Záznamy zahrnují: 
1. Druh plodiny
2. Druh hnojiva  
3. Množství produktu na jednotku plochy
Drobní zemědělci v zemích s nižším příjmem by měli být schopni alespoň slovně vysvětlit míru použití hnojiv.
Tato otázka může být zodpovězena jenom jako "nehodící se", pokud na vaší farmě nepoužíváte hnojivo.
</t>
    </r>
    <r>
      <rPr>
        <sz val="12"/>
        <color indexed="8"/>
        <rFont val="Arial"/>
        <family val="1"/>
        <charset val="1"/>
      </rPr>
      <t xml:space="preserve">
</t>
    </r>
    <r>
      <rPr>
        <sz val="11"/>
        <color indexed="8"/>
        <rFont val="Calabri"/>
        <charset val="238"/>
      </rPr>
      <t/>
    </r>
  </si>
  <si>
    <r>
      <t xml:space="preserve">Integrovaná ochrana proti škůdcům (IOR) je ekosystémový přístup k produkci a ochraně plodin, který kombinuje různé strategie a postupy řízení, které vedou k pěstování zdravých plodin a minimalizaci používání pesticidů (FAO).
</t>
    </r>
    <r>
      <rPr>
        <sz val="12"/>
        <rFont val="Times New Roman"/>
        <family val="1"/>
        <charset val="238"/>
      </rPr>
      <t/>
    </r>
  </si>
  <si>
    <t>Aplikujete zásady integrované ochrany proti škůdcům (IPM) nebo využíváte poradce nebo služby na ochranu proti škůdcům založené na IPM při potlačování plevelů, škůdců a nemocí na vaší farmě?</t>
  </si>
  <si>
    <r>
      <t xml:space="preserve">Integrovaná ochrana proti škůdcům (IOR) je ekosystémový přístup k produkci a ochraně plodin, který kombinuje různé strategie a postupy řízení, které vedou k pěstování zdravých plodin a minimalizaci používání pesticidů (FAO). 
</t>
    </r>
    <r>
      <rPr>
        <sz val="12"/>
        <rFont val="Times New Roman"/>
        <family val="1"/>
        <charset val="238"/>
      </rPr>
      <t/>
    </r>
  </si>
  <si>
    <t xml:space="preserve">Používáte pouze produkty na ochranu plodin, které jsou oficiálně registrovány a povoleny ve vaší zemi pro použití na příslušných plodinách, v souladu s požadavky kupujícího (pokud jsou dostupné), a pocházejí tyto produkty ze spolehlivých zdrojů? </t>
  </si>
  <si>
    <t>Tuto otázku lze zodpovědět „Nevztahuje se,“ pouze tehdy, pokud nepoužíváte na vaší farmě přípravky na ochranu rostlin.</t>
  </si>
  <si>
    <t>Předcházíte použití jakýchkoliv produktů pro ochranu plodin, které jsou zahrnuty v příslušných mezinárodních úmluvách?</t>
  </si>
  <si>
    <t>Aplikujete produkty na chemickou ochranu plodin pouze tehdy, je-li to absolutně nutné, a používáte tam, kde je to možné, alternativní metody?</t>
  </si>
  <si>
    <t>Minimalizujete dopad/poškození necílových organismů při používání přípravků na ochranu rostlin pomocí selektivních pesticidů (spíše než širokého spektra), cílené aplikace a/nebo obvazování?</t>
  </si>
  <si>
    <t>Zabraňujete vzniku odolnosti škůdců, nemoci nebo plevele změnou typů produktů na ochranu rostlin (včetně účinné složky)?</t>
  </si>
  <si>
    <t>Zabraňujete šíření nemoci mezi vašimi plodinami skrze řešení zdrojů znečištění?</t>
  </si>
  <si>
    <t>Používáte při míchání a aplikaci přípravků na ochranu rostlinpreventivní opatření k ochraně pracovníků, sousedních komunit a životního prostředí?</t>
  </si>
  <si>
    <r>
      <t xml:space="preserve">Opatření zahrnují:
1. Vyvarovat se aplikace produktů na ochranu rostlin v silném větru, a tak zabránit jejich odvátí.
2. Informovat pracovníky a komunitu (pokud je to nezbytné) o době opětovného vstupu na pozemky.
3. Nepostřikovat pesticidy blízko obydlených budov (např. domů, škol, středů obcí). 
4. Zajistěte, aby osoby používající pesticidy nosily ochranný oděv, jak je doporučeno na štítku výrobku.
5. Zvolte správný objem trysek a vody
</t>
    </r>
    <r>
      <rPr>
        <sz val="12"/>
        <color indexed="8"/>
        <rFont val="Arial"/>
        <family val="1"/>
        <charset val="1"/>
      </rPr>
      <t xml:space="preserve">
</t>
    </r>
    <r>
      <rPr>
        <sz val="11"/>
        <color indexed="8"/>
        <rFont val="Calabri"/>
        <charset val="238"/>
      </rPr>
      <t xml:space="preserve">Navíc při postřiku z letadel a vrtulníků platí přísná bezpečnostní opatření, která zahrnují:
a. Provozní postupy, školení pilota a operátora, musí být zavedeny a získány povolení / licence od místních leteckých a dopravních úřadů a být v souladu s předpisy.
b. Letecká aplikace musí být prováděna v přísném souladu s intervaly na opětovný vstup na pole (REI) a za koordinace se zemědělskými pracemi. Musí být zavedena metoda komunikace ohledně omezení opětovného vstupu na pole mezi aplikujícími subjekty, pracovníky a návštěvníky zemědělských operací tak, aby byl zajištěn soulad s opětovným vstupem na pole. Letecká a pozemní aplikace nesmí být prováděna u farem, kde výše uvedené není realizováno. Soulad s opětovným vstupem na pole je usnadněn výběrem optimálního času aplikace.
c. Techniky na minimalizaci odvátí, včetně použití navigačních technologií (GPS), optimálních letových a provozních drah, a dodržování zavedených povětrnostních parametrů (slabý vítr, nízká teplota a vlhkost), musí být sledováno a zavedeno v provozních postupech.
</t>
    </r>
  </si>
  <si>
    <r>
      <t xml:space="preserve">Záznamy zahrnují:
1. Typ produktů na ochranu plodin / obchodní název produktu
2. Cílový typ plodiny
</t>
    </r>
    <r>
      <rPr>
        <sz val="12"/>
        <color indexed="8"/>
        <rFont val="Arial"/>
        <family val="1"/>
        <charset val="1"/>
      </rPr>
      <t xml:space="preserve">
</t>
    </r>
    <r>
      <rPr>
        <sz val="11"/>
        <color indexed="8"/>
        <rFont val="Calabri"/>
        <charset val="238"/>
      </rPr>
      <t xml:space="preserve">Zaznamenaná data aplikace zahrnují:
a. Typ použitého produktu na ochranu plodin
b. Množství použitého produktu na jednotku plochy
c. Datum a interval sklizně a povolené datum sklízení
Drobní zemědělci v zemích s nižšími příjmy by měli být schopni tyto informace vysvětlit slovně.
</t>
    </r>
    <r>
      <rPr>
        <sz val="11"/>
        <color indexed="8"/>
        <rFont val="Calabri"/>
        <charset val="238"/>
      </rPr>
      <t xml:space="preserve">tyto informace vysvětlit slovně.
</t>
    </r>
    <r>
      <rPr>
        <sz val="12"/>
        <color indexed="8"/>
        <rFont val="Arial"/>
        <family val="1"/>
        <charset val="1"/>
      </rPr>
      <t/>
    </r>
  </si>
  <si>
    <t>Zajišťujete, že jsou dodržovány doporučené požadavky na údržbu a kalibraci přípravků na ochranu rostlin a zařízení pro aplikaci hnojiv?</t>
  </si>
  <si>
    <t xml:space="preserve">Skladujete a čistíte zařízení a prázdné nádoby, kontaminované agro-chemikáliemi, bezpečným způsobem, abyste minimalizovali riziko pro lidi a životní prostředí? </t>
  </si>
  <si>
    <r>
      <t xml:space="preserve">Se všemi odpady se nakládá a likvidují se v souladu s předpisy. Navíc platí následující:
1. Pesticidy a jiný anorganický odpad, který není recyklovatelný, včetně chemických a toxických látek, se nespaluje, ale je s ním nakládáno podle místních předpisů a nařízení. 
2. Použité nádoby, které obsahovaly nebezpečné látky, např. produkty na ochranu plodin a antimikrobiální látky, se likvidují vhodným způsobem, a nikdy se nepoužívají ke skladování vody, potravin nebo krmiv.
3. Nebezpečné materiály se likvidují způsobem, který zamezuje kontaminaci půdy a vody. 
</t>
    </r>
    <r>
      <rPr>
        <sz val="12"/>
        <color indexed="8"/>
        <rFont val="Arial"/>
        <family val="1"/>
        <charset val="1"/>
      </rPr>
      <t xml:space="preserve">
</t>
    </r>
    <r>
      <rPr>
        <sz val="11"/>
        <color indexed="8"/>
        <rFont val="Calabri"/>
        <charset val="238"/>
      </rPr>
      <t xml:space="preserve">Pokud to zákony dovolují, může být nadbytečný postřik a mycí voda z  agro-chemikálií aplikována na neošetřenou plochu plodin, nejsou-li překročeny doporučené dávky a jsou vedeny záznamy, jako by to byla normální aplikace. </t>
    </r>
  </si>
  <si>
    <t>Je každý, kdo používá nebo přichází do styku s produkty na ochranu plodin, hnojivy a palivy, proškolen v postupech, jak řešit nehody a rozlití?</t>
  </si>
  <si>
    <t>Je třeba vést záznamy o provedeném školení</t>
  </si>
  <si>
    <t>Jsou odpadové materiály na vaší farmě uloženy řádně a legálně?</t>
  </si>
  <si>
    <t>Snižujete množství, znovu používáte a recyklujete odpad?</t>
  </si>
  <si>
    <t>Odpady jsou jakákoli látka nebo předmět, kterých se držitel zbavuje nebo má v úmyslu nebo je povinen se zbavit (Evropská komise).</t>
  </si>
  <si>
    <t>Tento plán na využívání vody bere v úvahu: 
1. Prevenci znečištění 
2. Minimalizování využívání zavlažování 
3. Maximalizování využití vody v půdě 
4. Minimalizování konkurence vůči vodním zdrojům  
Drobní farmáři v zemích s nižším příjmem jsou schopni vysvětlit svůj plán ústně.  
Tato otázka nemusí být využita pouze tehdy, pokud nepoužíváte zavlažování.</t>
  </si>
  <si>
    <t>K zajištění toho, aby nebylo čerpáno příliš mnoho vody, se vyžaduje soulad s vládními nařízeními. Je-li získáno povolení k čerpání, je oznámení o čerpání žádáno vodohospodářským úřadem nebo příslušným konzultantem. Licence k čerpání vody tam, kde jsou vyžadovány, musí být plněny a být k dispozici na požádání.
Tato otázka nemusí být využita pouze tehdy, pokud nepoužíváte zavlažování nebo neexistuje-li žádný příslušný úřad.</t>
  </si>
  <si>
    <r>
      <t xml:space="preserve">Optimalizovaná zavlažovací metoda zajišťuje, že voda je aplikována podle potřeb plodin a životního prostředí a může zahrnovat, s ohledem na ekonomickou vhodnost:
</t>
    </r>
    <r>
      <rPr>
        <sz val="12"/>
        <color indexed="8"/>
        <rFont val="Calabri"/>
        <charset val="238"/>
      </rPr>
      <t xml:space="preserve">• </t>
    </r>
    <r>
      <rPr>
        <sz val="11"/>
        <color indexed="8"/>
        <rFont val="Calabri"/>
        <charset val="238"/>
      </rPr>
      <t xml:space="preserve">Testování deficitu vlhkosti půdy před zavlažováním za účelem posouzení potřeby.
</t>
    </r>
    <r>
      <rPr>
        <sz val="12"/>
        <color indexed="8"/>
        <rFont val="Calabri"/>
        <charset val="238"/>
      </rPr>
      <t xml:space="preserve">• </t>
    </r>
    <r>
      <rPr>
        <sz val="11"/>
        <color indexed="8"/>
        <rFont val="Calabri"/>
        <charset val="238"/>
      </rPr>
      <t xml:space="preserve">Použití nejvhodnějšího vybavení.
</t>
    </r>
    <r>
      <rPr>
        <sz val="12"/>
        <color indexed="8"/>
        <rFont val="Calabri"/>
        <charset val="238"/>
      </rPr>
      <t xml:space="preserve">• </t>
    </r>
    <r>
      <rPr>
        <sz val="11"/>
        <color indexed="8"/>
        <rFont val="Calabri"/>
        <charset val="238"/>
      </rPr>
      <t xml:space="preserve">Použití metody zavlažovacího plánování nebo služby pro použití správného množství vody.
</t>
    </r>
    <r>
      <rPr>
        <sz val="12"/>
        <color indexed="8"/>
        <rFont val="Arial"/>
        <family val="1"/>
        <charset val="1"/>
      </rPr>
      <t/>
    </r>
  </si>
  <si>
    <t>Farma podniká opatření k ochraně povrchových a podzemních vod před přímým znečištěním z odpadních vod.</t>
  </si>
  <si>
    <t>Předcházíte odtoku chemikálií, minerálních a organických látek (včetně produktů na ochranu plodin, hnojiv a chlévské mrvy), které by mohly znečistit životní prostředí?</t>
  </si>
  <si>
    <t>Budujete ochranná pásma přiléhající k vodním zdrojům tak, aby se zabraňovalo erozi a znečištění aby se budoval a chránil biotop původní přírody?</t>
  </si>
  <si>
    <t>Ochranná zóna nebo ochranný pás je pozemkovou oblastí s omezeným nebo žádným narušením, která omezuje erozi, zabraňuje znečištění a vytváří a chrání životní prostředí volně žijících živočichů.</t>
  </si>
  <si>
    <r>
      <t xml:space="preserve">Tyto záznamy zahrnují:
1. Datum zavlažování
2. Množství použité vody
3. Lokalita použití/cílová plodina
4. Účel zavlažování
5. Původ vody (spodní voda, dešťové srážky, povrchová voda atd.)
6. Záznamy o srážkách
</t>
    </r>
    <r>
      <rPr>
        <sz val="12"/>
        <color indexed="8"/>
        <rFont val="Arial"/>
        <family val="1"/>
        <charset val="1"/>
      </rPr>
      <t xml:space="preserve">
</t>
    </r>
    <r>
      <rPr>
        <sz val="11"/>
        <color indexed="8"/>
        <rFont val="Calabri"/>
        <charset val="238"/>
      </rPr>
      <t xml:space="preserve">Tato otázka se nevztahuje, pokud nepoužíváte zavlažování.
</t>
    </r>
  </si>
  <si>
    <r>
      <t xml:space="preserve">Vyhodnocení zahrnuje:
1. Identifikaci vzácných a ohrožených druhů na farmě (rostlin a živočichů)
2. Identifikaci prioritních činností, které podporují biodiverzitu na farmě
</t>
    </r>
    <r>
      <rPr>
        <sz val="12"/>
        <color indexed="8"/>
        <rFont val="Arial"/>
        <family val="1"/>
        <charset val="1"/>
      </rPr>
      <t xml:space="preserve">
</t>
    </r>
    <r>
      <rPr>
        <sz val="11"/>
        <color indexed="8"/>
        <rFont val="Calabri"/>
        <charset val="238"/>
      </rPr>
      <t xml:space="preserve">Toto posouzení by mělo být přehledem druhů a možných umístění zvířat na farmě a v polích.
</t>
    </r>
  </si>
  <si>
    <t>Pokud máte odlesněný druhotný les nebo holý bývalý travnatý porost, zajistili jste, že jste jednali zákonným způsobem a že máte příslušná povolení?</t>
  </si>
  <si>
    <t>To zahrnuje všechno níže uvedené:
1. Právní titul k pozemkům je k dispozici;
2. Pozemek je klasifikován jako zemědělský a/nebo schválený pro zemědělské využití;
3. Vládní povolení jsou k dispozici (vyžaduje-li to zákon). 
Tato otázka může být neplatná pouze v případě, že jste na vaší farmě nekáceli druhotné lesy ani nečistili travní porosty.</t>
  </si>
  <si>
    <t>Tato otázka může být neplatná pouze tehdy, pokud nehospodaříte v chráněné oblasti nebo v její blízkosti.</t>
  </si>
  <si>
    <t>Vyhodnocujete pravidelně rizika znečištění ovzduší pro člověka a životní prostředí a podnikáte na vaší farmě vhodná opatření, aby se zmírnila možná rizika?</t>
  </si>
  <si>
    <t xml:space="preserve">Posuzování rizik látek znečišťujících ovzduší zahrnuje (ale není omezeno na):
1. Čpavek
2. Aerosoly pesticidů
3. Půdní fumiganty
4. Prachové částice
</t>
  </si>
  <si>
    <r>
      <t xml:space="preserve">Jste povinni uchovávat záznamy o systému monitorování kvality ovzduší s cílem ukázat, jaká opatření jsou podniknuta k řešení tohoto problému.
</t>
    </r>
    <r>
      <rPr>
        <sz val="11"/>
        <rFont val="Times New Roman"/>
        <family val="1"/>
        <charset val="238"/>
      </rPr>
      <t xml:space="preserve">
</t>
    </r>
    <r>
      <rPr>
        <sz val="11"/>
        <color indexed="8"/>
        <rFont val="Calabri"/>
        <charset val="238"/>
      </rPr>
      <t xml:space="preserve">Tato otázka může být neplatná pouze v případě, že neexistuje riziko, že vaše hospodaření nezpůsobí znečištění ovzduší.
</t>
    </r>
  </si>
  <si>
    <t>Emise skleníkových plynů zahrnují všechny plyny, které přispívají ke „skleníkovému efektu“, včetně oxidu uhličitého, oxidu dusného a methanu.</t>
  </si>
  <si>
    <t>Máte školeného nebo vzdělaného pracovníka nebo přístup k poradci, který zajišťuje bezpečnost potravin a kvalitu vašich produktů?</t>
  </si>
  <si>
    <t>Tuto otázku lze zodpovědět „Nevztahuje se,“ pouze v případě, že pěstované plodiny nejsou určeny k výrobě potravin.</t>
  </si>
  <si>
    <t xml:space="preserve">Máte dokumentovaný systém pro zajištění bezpečnosti potravin a kvality vašich produktů? 
</t>
  </si>
  <si>
    <t>Zajišťujete, že chování, gesta, jazyk a fyzický kontakt na farmě nejsou sexuálně nevhodné, donucovací nebo výhružné?</t>
  </si>
  <si>
    <t>Zajišťujete, že nepoužíváte žádnou formu nucené a otrocké práce?</t>
  </si>
  <si>
    <t>Toto zahrnuje: 
1. Farma (nebo její pracovní agentura, pokud je to relevantní) neúčtuje zaměstnancům náborové nebo najímací poplatky, které jsou požadovány na zaměstnanci, aby byl zavázán farmě (nebo náborové agentuře), nebo pracoval pro farmu (nebo náborovou agenturu), aby splatil svůj dluh. 
2. Farma nesrazí žádnou část platu zaměstnance, benefity, majetek nebo dokumenty (např. občanské průkazy a cestovní dokumenty), aby donutila zaměstnance pokračovat v práci pro tuto farmu. 
3. Zaměstnanci mohou na konci směny opustit areál farmy. 
4. Farma (nebo náborová agentura, pokud je to relevantní) se neúčastní ani nedovolí obchodování s lidmi.  
[Odkaz: ILO Conventions C29 a C105] (Úmluva Mezinárodní organizace práce)  
Tato otázka může být zodpovězena pouze "nehodící se", pokud nemáte trvalé nebo dočasné pracovníky.</t>
  </si>
  <si>
    <t>Toto zahrnuje: 
1. Pracovní doba je omezena na 48 hodin (nebo méně) za týden, pokud není dohodnuto s pracovníkem jinak, a není vynucena. 
2. Práce přesčas nepřekročí 12 hodin za týden, pokud není dohodnuto jinak, a není vynucena. 
3. Zaměstnancům jsou poskytovány přiměřené přestávky při práci a dostatečná doba na odpočinek mezi směnami. Přestávky jsou strategicky naplánovány tak, aby žádný zaměstnanec nemusel během směny pracovat dlouho bez odpočinku.  
4. Zaměstnanci mohou použít toaletu, kdykoliv je to nutné. 
5. Pracovníkům je poskytováno minimálně 24 po sobě jdoucích hodin na odpočinek na jedno sedmidenní období. 
Tato otázka může být zodpovězena „Nevztahuje se,“ pouze tehdy, pokud nemáte trvalé nebo dočasné pracovníky.</t>
  </si>
  <si>
    <r>
      <t xml:space="preserve">Toto zahrnuje:
1. Dovolená se nepoužívá jako náhrada za zdravotní dovolenou.
2. Stálí zaměstnanci mají minimálně zákonem stanovenou placenenou dovolenou za rok (nebo ekvivalent u kratších pracovních smluv).
</t>
    </r>
    <r>
      <rPr>
        <sz val="12"/>
        <color indexed="8"/>
        <rFont val="Arial"/>
        <family val="1"/>
        <charset val="1"/>
      </rPr>
      <t xml:space="preserve">
</t>
    </r>
    <r>
      <rPr>
        <sz val="11"/>
        <color indexed="8"/>
        <rFont val="Calabri"/>
        <charset val="238"/>
      </rPr>
      <t>Tato otázka může být zodpovězena jako „Nevztahuje se,“ pouze tehdy, pokud nemáte trvalé nebo dočasné pracovníky.</t>
    </r>
  </si>
  <si>
    <r>
      <t xml:space="preserve">Toto zahrnuje:
1. Platby jsou prováděny včas.
2. Mzdy se vyplácejí v zákonné měně, nebo jinou formou, přijatelnou pro pracovníky bez vytváření jakékoliv formy závislosti.
3. Nejsou prováděny jiné srážky než ty, které povoluje zákon.
4. Mzdy nejsou nikdy zadrženy z jakéhokoli důvodu.
</t>
    </r>
    <r>
      <rPr>
        <sz val="12"/>
        <color indexed="8"/>
        <rFont val="Arial"/>
        <family val="1"/>
        <charset val="1"/>
      </rPr>
      <t xml:space="preserve">
</t>
    </r>
    <r>
      <rPr>
        <sz val="11"/>
        <color indexed="8"/>
        <rFont val="Calabri"/>
        <charset val="238"/>
      </rPr>
      <t>Tato otázka může být zodpovězena „Nevztahuje se,“ pouze tehdy, pokud nemáte trvalé nebo dočasné pracovníky.</t>
    </r>
    <r>
      <rPr>
        <sz val="11"/>
        <color indexed="8"/>
        <rFont val="Calabri"/>
        <charset val="238"/>
      </rPr>
      <t xml:space="preserve">
</t>
    </r>
    <r>
      <rPr>
        <sz val="12"/>
        <color indexed="8"/>
        <rFont val="Arial"/>
        <family val="1"/>
        <charset val="1"/>
      </rPr>
      <t/>
    </r>
  </si>
  <si>
    <r>
      <t xml:space="preserve">Stálým a dočasným pracovníkům nejsou účtovány ilegální nebo nadměrné odpočty nebo poplatky za položky jako např. Vklady za ubytování, nářadí nebo osobní ochranné pomůcky atd.
Tuto otázka lze zodpovědět „Nevztahuje se,“ pouze pokud nemáte trvalé nebo dočasné pracovníky.
</t>
    </r>
    <r>
      <rPr>
        <sz val="12"/>
        <color indexed="8"/>
        <rFont val="Arial"/>
        <family val="1"/>
        <charset val="1"/>
      </rPr>
      <t/>
    </r>
  </si>
  <si>
    <t>Tuto otázku lze zodpovědět „Nevztahuje se,“ pouze pokud nemáte trvalé nebo dočasné pracovníky nebo nepracujete v zemi, která má bezplatnou univerzální zdravotní péči.</t>
  </si>
  <si>
    <r>
      <t xml:space="preserve">Pokud nejsou v místě působení povoleny odbory nebo jsou povoleny pouze státní pověřené organizace, pak farmář usnadňuje přijetí alternativních opatření, aby dovolil zaměstnancům se nezávisle shromažďovat, aby projednali otázky vztahující se k práci, a poskytuje fórum k předložení pracovních záležitostí managementu farmy. Tato otázka může být zodpovězena 
</t>
    </r>
    <r>
      <rPr>
        <sz val="12"/>
        <color indexed="8"/>
        <rFont val="Calabri"/>
        <charset val="238"/>
      </rPr>
      <t>„</t>
    </r>
    <r>
      <rPr>
        <sz val="11"/>
        <color indexed="8"/>
        <rFont val="Calabri"/>
        <charset val="238"/>
      </rPr>
      <t xml:space="preserve">Nevztahuje se,“ pouze v případě, že nemáte trvalé nebo dočasné pracovníky.
</t>
    </r>
    <r>
      <rPr>
        <sz val="12"/>
        <color indexed="8"/>
        <rFont val="Arial"/>
        <family val="1"/>
        <charset val="1"/>
      </rPr>
      <t/>
    </r>
  </si>
  <si>
    <t>Toto zahrnuje činnosti jako jsou:
1. Práce na nebezpečných místech, v nezdravém prostředí, v noci, nebo s nebezpečnými látkami či zařízením a přenášení těžkých předmětů.
2. Vystavení účinkům jakékoliv formy zneužívání jako je obchodování s lidmi, nucená práce.
Pokud místní zákony zavedly vyšší minimální věk, platí tento vyšší věk.</t>
  </si>
  <si>
    <t>Pokud místní zákony zavedly vyšší minimální věk, platí tento vyšší věk. 
Školní výuka doma je přípustná pouze tehdy, je-li prováděna podle uznaného programu.
Tato otázka může být zodpovězena pouze "nehodící se", pokud nemáte děti, které pracují nebo bydlí na farmě.</t>
  </si>
  <si>
    <t xml:space="preserve"> Přiměřené vybavení první pomoci je k dispozici podle zdravotních a bezpečnostních rizicik zjištěných na farmě.</t>
  </si>
  <si>
    <t>Nehoda je neplánovaná událost, která vede ke zranění osob nebo škodám na majetku. Je třeba si vést zdokumentované záznamy o nehodách.</t>
  </si>
  <si>
    <t>Lékařské testování nesouvisející se zaměstnáním je jako podmínka zaměstnání (kromě zákonného testu na drogy) zakázáno. Pravidelné kontroly ohledně obecných zdravotních problémů se provádějí minimálnně jednou ročně. 
Tyto kontroly jsou prováděny u všech pracovníků, kteří pracují s produkty na ochranu rostlin. 
Všechny lékařské kontroly provádí vyškolený odborník.</t>
  </si>
  <si>
    <t>Tuto otázku lze zodpovědět jako „Nevztahuje se,“ pouze tehdy, pokud žádný z vašich stálých nebo dočasných pracovníků není mladší 18 let, není těhotná, netrpí chronickými nebo respiračními onemocněními nebo na farmě nemáte nebezpečné materiály.</t>
  </si>
  <si>
    <t>To zahrnuje ujištění se, že podnikaná práce neuškodí plnému zotavení pracovníků. 
Na tuto otázku lze odpovědět „Nevztahuje se,“ pouze v případě, že nemáte žádné trvalé nebo přechodné pracovníky.</t>
  </si>
  <si>
    <t>Dokumentovaný záměr obsahuje konkrétní možné cíle. 
Relevantní zemědělská rizika a příležitosti se vztahují k:
- zákonným požadavkům
- degradaci a ničení přírodního biotopu
- vzácným a ohroženým druhům (včetně souborů lovných a divokých zvířat zemědělskými dělníky a návštěvníky)
- péči o zemědělská zvířata
- péči o pracovníky a ochraně zdraví a bezpečnosti při práci
- znečištění půdy erozí (bouřky nebo prach při obdělávání půdy,  prudké svahy)
- znečištění vody (půda, prosakování nebo odtok ze skladování nebo aplikace živin a pesticidů a ze skladování/likvidace paliva nebo odpadu)
- dostupnosti vody (zabránění ztráty vody, respektování požadavků na vodu u okolních ploch)
- odvátí pesticidu
- znečištění ovzduší, včetně ohněm a kouřem
- možným kontaminantům mimo plochy (např. polutanty nebo invazivní druhy; Ochrana proti kontaminantům mimo plochu může být řízena K35pomocí ochranných pásem)
- rizikům bezpečnosti potravin</t>
  </si>
  <si>
    <t>Invazivní druhy jsou ty druhy, které se mohou stát dominantní na daném území a způsobit zmizení domácích druhů. 
Je důležité, aby před použitím druhů byla vyhodnocena jejich invazivnost. Například, nepůvodní rostliny, které jsou zavedeny, se mohou stát invazivními. Tyto rostliny mohou ohrozit biologickou diverzitu tím, že se stanou dominantními v oblasti, v oblasti s nedotčenou přírodou, v konkrétních biotopech, nebo u pozemků na rozhraní krajiny a města a mohou způsobit zmizení přirozené regulace (jako jsou predátoři či býložravci). 
Možným zdrojem informací o invazivních druzích jsou zákony a globální databáze invazivních druhů Global Invasive Species Database (GISD, http://www.issg.org/database/welcome/).</t>
  </si>
  <si>
    <t>Volba sponu rostlin může vzít v úvahu kterýkoliv z následujících faktů:
- Minimalizovat použití vstupů na ochranu rostlin a unikání hnojiv
- Optimalizovat velikost výnosu na hektar
- Optimalizovat kvalitu a stejnorodost plodin
- Usnadnit sklizeň
Podplodina (pěstování dvou nebo více plodin ve vzájemné blízkosti) a společné pěstování by mohlo být chápáno jako zlepšení a stabilizování příjmu farmy a přispět k biodiverzitě.</t>
  </si>
  <si>
    <t xml:space="preserve">Stockholmská úmluva: http://chm.pops.int/TheConvention/ThePOPs/ListingofPOPs/tabid/2509/Default.aspx 
Další seznamy jsou Dirty Dozen of the Pesticide Action Network (http://www.pesticideinfo.org/Docs/ref_toxicity7.html) </t>
  </si>
  <si>
    <r>
      <t xml:space="preserve">Použití stejného produktu na ochranu rostlin (zejména stejné účinné složky) bude vytvářet odolné plevele, škůdce nebo nemoci. Je-li to možné, měly by být použity různé přípravky na ochranu rostlin, včetně těch, které obsahují různé účinné složky. To nemusí být možné, pokud není pro daný cíl povolena škála různých produktů pro ochranu rostlin.
</t>
    </r>
    <r>
      <rPr>
        <sz val="12"/>
        <color indexed="8"/>
        <rFont val="Arial"/>
        <family val="1"/>
        <charset val="1"/>
      </rPr>
      <t xml:space="preserve">
</t>
    </r>
    <r>
      <rPr>
        <sz val="8.5"/>
        <color indexed="8"/>
        <rFont val="Calabri"/>
        <charset val="238"/>
      </rPr>
      <t/>
    </r>
  </si>
  <si>
    <t>Za nebezpečný odpad se považuje:
- Zbytky starých pesticidů a jejich nádoby
- Odpadní voda
- Jiné chemické a toxické látky, jako jsou těžké kovy, polyaromatické uhlovodíky (PAHs), veterinární léčiva a škodlivé bakterie. 
Agro-chemikálie zahrnují chemické pesticidy, herbicidy, fungicidy, rodenticidy, hnojiva, látky určené k probírce nebo stabilizaci plodiny.</t>
  </si>
  <si>
    <t xml:space="preserve">To zahrnuje vás osobně, stálé pracovníky, dočasné pracovníky a dobrovolníky.
Agro-chemikálie zahrnují chemické pesticidy, herbicidy, fungicidy, rodenticidy, hnojiva, látky určené k probírce nebo stabilizaci plodiny. 
</t>
  </si>
  <si>
    <r>
      <t xml:space="preserve">Poskytujte čisté sprchy a šatny pro pracovníky, kteří jsou ve styku s agrochemikáliemi.
Zajišťujete informovanost o nezbytnosti vhodných metod pro praní/omývání oděvů a osobního ochranného vybavení, které používají pracovníci aplikující agrochemikálie, a to takovým způsobem, aby bylo vyloučeno riziko křížové kontaminace a expozice, včetně členů rodiny.
</t>
    </r>
    <r>
      <rPr>
        <sz val="12"/>
        <color indexed="8"/>
        <rFont val="Arial"/>
        <family val="1"/>
        <charset val="1"/>
      </rPr>
      <t xml:space="preserve">
</t>
    </r>
    <r>
      <rPr>
        <sz val="11"/>
        <color indexed="8"/>
        <rFont val="Calabri"/>
        <charset val="238"/>
      </rPr>
      <t xml:space="preserve">Agro-chemikálie zahrnují chemické pesticidy, herbicidy, fungicidy, rodenticidy, hnojiva, látky určené k probírce nebo stabilizaci plodiny.  
</t>
    </r>
    <r>
      <rPr>
        <sz val="12"/>
        <color indexed="8"/>
        <rFont val="Arial"/>
        <family val="1"/>
        <charset val="1"/>
      </rPr>
      <t xml:space="preserve">
</t>
    </r>
    <r>
      <rPr>
        <sz val="11"/>
        <color indexed="8"/>
        <rFont val="Calabri"/>
        <charset val="238"/>
      </rPr>
      <t xml:space="preserve">OOP zahrnuje položky jako kombinézy nebo ochranné obleky, obuv, rukavice, zástěry, respirátory, brýle a pokrývky hlavy.
</t>
    </r>
    <r>
      <rPr>
        <sz val="11"/>
        <color indexed="8"/>
        <rFont val="Calabri"/>
        <charset val="238"/>
      </rPr>
      <t xml:space="preserve">
</t>
    </r>
    <r>
      <rPr>
        <sz val="12"/>
        <color indexed="8"/>
        <rFont val="Arial"/>
        <family val="1"/>
        <charset val="1"/>
      </rPr>
      <t/>
    </r>
  </si>
  <si>
    <r>
      <t xml:space="preserve">Postupy mohou zahrnovat:
- Jasný přehled odpovědnosti pracovníků
- Kontaktní informace pro případ nouze
- Dostupnost materiálu pro první pomoc
</t>
    </r>
    <r>
      <rPr>
        <sz val="12"/>
        <color indexed="8"/>
        <rFont val="Arial"/>
        <family val="1"/>
        <charset val="1"/>
      </rPr>
      <t xml:space="preserve">
</t>
    </r>
    <r>
      <rPr>
        <sz val="11"/>
        <color indexed="8"/>
        <rFont val="Calabri"/>
        <charset val="238"/>
      </rPr>
      <t xml:space="preserve">Agro-chemikálie zahrnují chemické pesticidy, herbicidy, fungicidy, rodenticidy, hnojiva, látky určené k probírce nebo stabilizaci plodiny.
OOP zahrnuje položky jako kombinézy nebo ochranné obleky, obuv, rukavice, zástěry, respirátory, brýle a pokrývky hlavy.
</t>
    </r>
    <r>
      <rPr>
        <sz val="12"/>
        <color indexed="8"/>
        <rFont val="Arial"/>
        <family val="1"/>
        <charset val="1"/>
      </rPr>
      <t xml:space="preserve">
</t>
    </r>
    <r>
      <rPr>
        <sz val="11"/>
        <color indexed="8"/>
        <rFont val="Calabri"/>
        <charset val="238"/>
      </rPr>
      <t xml:space="preserve">Vybavení může zahrnovat:
- Absorbující materiál
- Vybavení k izolování rozlité kapaliny
</t>
    </r>
    <r>
      <rPr>
        <sz val="12"/>
        <color indexed="8"/>
        <rFont val="Arial"/>
        <family val="1"/>
        <charset val="1"/>
      </rPr>
      <t xml:space="preserve">
</t>
    </r>
    <r>
      <rPr>
        <sz val="11"/>
        <color indexed="8"/>
        <rFont val="Calabri"/>
        <charset val="238"/>
      </rPr>
      <t xml:space="preserve">Užitečný odkaz
</t>
    </r>
    <r>
      <rPr>
        <sz val="8.5"/>
        <color indexed="8"/>
        <rFont val="Calabri"/>
        <charset val="238"/>
      </rPr>
      <t xml:space="preserve">https://croplife.org/wp-content/uploads/pdf_files/Guidelines-for-the-safe-and-effective-use-of-crop-protection-products.pdf
</t>
    </r>
    <r>
      <rPr>
        <sz val="12"/>
        <color indexed="8"/>
        <rFont val="Arial"/>
        <family val="1"/>
        <charset val="1"/>
      </rPr>
      <t xml:space="preserve">
Odkaz obsahuje informaci o tom, že tato možnost je použitelná i pro malé farmáře v zemích s nízkými příjmy.</t>
    </r>
  </si>
  <si>
    <t xml:space="preserve">Takové analýzy mohou být provedeny pro skupinu farem, které používají stejný/é vodní zdroj/e.
</t>
  </si>
  <si>
    <t xml:space="preserve">Tím může být samostatný plán nebo kapitola v celkovém plánu řízení farmy. Alternativou může být písemný plán skupiny farem nebo plán obce.
</t>
  </si>
  <si>
    <t xml:space="preserve">Voda se znovu používá a recykluje všude tam, kde je to možné.
</t>
  </si>
  <si>
    <t>Možnými zdroji odpadních vod jsou odtoky okapů, voda z mytí zařízení, odpadní voda ze zpracování, hydroponických systémů, domácích odpadní vod, lidského a živočišného odpadu atd.</t>
  </si>
  <si>
    <t xml:space="preserve">Druhotný les je kterýkoliv les, který není prvotním lesem.
Prvotní les: Les, který vykazuje žádné nebo minimální narušení lidmi a/nebo prokazuje diverzitu, strukturu a ekologické služby vyvinutého lesa atd. pro danou oblast. Přírodní narušení jako ohně nebo větrné bouře v přírodě nemění prvotní les atd. na druhotný les atd.
</t>
  </si>
  <si>
    <t>Je podporována obnova vegetace na degradovaných územích,  která jsou náchylná k erozi půdy nebo ztrátě úrodnosti, a to přednostně původními druhy.
Náhrada se provádí na stejné ekologické úrovni, přednostně potvrzené nezávislou odbornou zprávou. To může zahrnovat rozlehlejší území, osázené smíšenými původními druhy nebo vytvořením kritických koridorů pro původní přírodu.</t>
  </si>
  <si>
    <t xml:space="preserve">Možná opatření k minimalizaci emise skleníkového plynu jsou:
- Omezení využívání neobnovitelných zdrojů energie a zvýšené využívání obnovitelných zdrojů energie.
- Optimalizace využívání energeticky náročných vstupů, jako jsou neorganická hnojiva.
- Vhodné využití zemědělského zařízení, např. kombinací polních prací a optimalizací dopravních vzdáleností; předcházení zbytečným operacím a použitím vhodného strojního zařízení a vybavení.
- Skladování chlévské mrvy nebo odpadu z prvotního zpracování v zakrytém kalojemu, který minimalizuje emise oxidu dusného a umožňuje, aby byl metan jímán pro energetické účely.
- Předcházení zbytečné (či nezákonné) degradaci lesa a jeho přeměně.
- Vpravení tekutého hnojiva do půdy nebo zapravení hnojiva přímo do půdy jinak než rozmetáním na povrchu půdy.
- Použití hnojiv s dokonalejším složením jako jsou hnojiva pomalu působící nebo s malým obsahem uhlíku či aditiva hnojiv jako jsou inhibitory nitrifikace nebo ureázy.
- Vytvoření půdního uhlíku s účinným řízením jeho zbytku, ochranné orby, a kultury krycích plodin.
- Snížení emisí oxidu dusného použitím minimálního množství dusíkatých hnojiv, nezbytných pro optimální výnosy plodin, vyhnutí se hnojení rozmetáním a použití inhibitoru nitrifikace.
- Minimalizace energie použité k bezorebnému obdělávání.
- Uplatnění sekvestrace půdy
</t>
  </si>
  <si>
    <t xml:space="preserve">Doporučuje se, aby pracovníci mladší 18 let věku byli motivováni, aby se zapojili do nějaké formy vzdělání.
</t>
  </si>
  <si>
    <r>
      <t xml:space="preserve">Kvalita vody splňuje fyzikální, chemické a mikrobiologické parametry stanovené v platných zákonech nebo, nejsou-li stanoveny předpisem, parametry World Health Organization (WHO) (Světová zdravotnická organizace). Je-li čistota vody zjištěna jako riziková, je pitná voda analyzována v intervalech, které odpovídají úrovni rizika.
</t>
    </r>
    <r>
      <rPr>
        <sz val="12"/>
        <color indexed="8"/>
        <rFont val="Arial"/>
        <family val="1"/>
        <charset val="1"/>
      </rPr>
      <t xml:space="preserve">
</t>
    </r>
    <r>
      <rPr>
        <sz val="11"/>
        <color indexed="8"/>
        <rFont val="Calabri"/>
        <charset val="238"/>
      </rPr>
      <t xml:space="preserve">Vhodná zařízení k mytí zahrnují nezávadnou vodu, anti-bakteriální mýdlo a prostředky k osušení rukou.
</t>
    </r>
    <r>
      <rPr>
        <sz val="12"/>
        <color indexed="8"/>
        <rFont val="Arial"/>
        <family val="1"/>
        <charset val="1"/>
      </rPr>
      <t xml:space="preserve">
</t>
    </r>
    <r>
      <rPr>
        <sz val="11"/>
        <color indexed="8"/>
        <rFont val="Calabri"/>
        <charset val="238"/>
      </rPr>
      <t>Pracovníci pracující na vzdálených nebo dočasných místech musí mít možnost si sebou přivést vodu, mýdlo a vodu na mytí.</t>
    </r>
    <r>
      <rPr>
        <sz val="12"/>
        <color indexed="8"/>
        <rFont val="Arial"/>
        <family val="1"/>
        <charset val="1"/>
      </rPr>
      <t xml:space="preserve">
</t>
    </r>
  </si>
  <si>
    <t xml:space="preserve">Řešení konfliktů ohledně práv na užívání pozemků by mělo být vhodným kulturním, spravedlivým a včasným způsobem.
Viditelně označte vaše pozemky tak, aby se předešlo neoprávněnému užívání jinými osobami.
</t>
  </si>
  <si>
    <r>
      <t xml:space="preserve">SAI PLATFORM Hodnocení udržitelnosti farmy 2.1 </t>
    </r>
    <r>
      <rPr>
        <b/>
        <sz val="12"/>
        <color theme="1"/>
        <rFont val="Calabri"/>
      </rPr>
      <t xml:space="preserve"> (vydáno 16. března 2018)</t>
    </r>
  </si>
  <si>
    <r>
      <t xml:space="preserve">Podnikatelský plán je formálním vyjádřením vašich podnikatelských cílů a toho, jak tyto cíle splníte. Podnikatelský plán může mít řadu důvodů, jako je stanovení cílů, zabezpečení investic nebo měření postupu.
</t>
    </r>
    <r>
      <rPr>
        <sz val="12"/>
        <color indexed="8"/>
        <rFont val="Arial"/>
        <family val="1"/>
        <charset val="1"/>
      </rPr>
      <t xml:space="preserve">
</t>
    </r>
    <r>
      <rPr>
        <sz val="12"/>
        <color indexed="8"/>
        <rFont val="Calabri"/>
        <charset val="238"/>
      </rPr>
      <t xml:space="preserve">Drobní farmáři v zemích s nižším příjmem by měli být alespoň schopni vysvětlit svůj podnikatelský záměr ústně. Alternativou může být písemný plán komunity, který se týká výnosů, příjmu atd.
</t>
    </r>
  </si>
  <si>
    <t xml:space="preserve">"Nehodící se" není vhodné pro většinu situací.Toto zahrnuje vodní a větrnou erozi.
</t>
  </si>
  <si>
    <r>
      <t xml:space="preserve">Všichni uživatelé produktů na ochranu plodin musí zajistit, že všechy plochy, kde se s produkty na ochranu plodin manipuluje nebo jsou skladovány, jsou:
1. Navrženy tak, aby rozlití mohlo být zachyceno.
2. Dobře konstruované z vhodných nehořlavých materiálů, dobře větrané, dobře osvětlené a umístěné tam, kde rizika vůči životnímu prostředí nebo lidskému zdraví jsou minimalizovány při požáru, rozlití, zaplavení nebo jiných havarijních situacích.
3. Obsahují pouze přípravky na ochranu plodin a související produkty, jako jsou pomocné látky, a jsou oddělené od hnojiv, hořlavých materiálů, potravin, krmiv, obytných prostor, míst pro přípravu a spotřebu potravin.
4. Bezpečný a zabezpečené, uzamykatelný a přístupné pouze oprávněným osobám.
5. Skladování je čisté, suché a zřetelně označené jako sklad pesticidů a obsahuje jakékoliv místní upozornění na nebezpečí a nebezpečí vzplanutí
6. Skladiště je uspořádané tak, že se tekuté pesticidy neuchovávají nad práškovými / suchými pesticidy
7. OOP a příslušné nouzové vybavení / informace k dispozici
</t>
    </r>
    <r>
      <rPr>
        <sz val="9"/>
        <color indexed="8"/>
        <rFont val="Arial"/>
        <family val="1"/>
        <charset val="1"/>
      </rPr>
      <t xml:space="preserve">
</t>
    </r>
    <r>
      <rPr>
        <sz val="9"/>
        <color indexed="8"/>
        <rFont val="Calabri"/>
        <charset val="238"/>
      </rPr>
      <t xml:space="preserve">Všechny produkty na ochranu rostlin musí být skladovány v původním obalu s původním štítkem. Označení produktů na ochranu plodin štítky zahrnuje:
a. Odborný název, název výrobku nebo místní název,
b. Aktivní směs/ látka,
c. Doba trvanlivosti.
d. Aplikační poměry
</t>
    </r>
    <r>
      <rPr>
        <sz val="9"/>
        <color indexed="8"/>
        <rFont val="Arial"/>
        <family val="1"/>
        <charset val="1"/>
      </rPr>
      <t xml:space="preserve">
</t>
    </r>
    <r>
      <rPr>
        <sz val="9"/>
        <color indexed="8"/>
        <rFont val="Calabri"/>
        <charset val="238"/>
      </rPr>
      <t xml:space="preserve">Pro drobné farmáře v zemích s nižším příjmem platí následující požadavky na plochy, kde se s produkty na ochranu plodin manipuluje anebo jsou skladovány:
i. Zabezpečit (např. uzamknout),
ii. Z dosahu dětí,
iii. Mimo sklízený produkt, nástroje, balicí materiál, hnojiva a potravinářské výrobky,
iv. Použity způsobem, který neznečišťuje životní prostředí.
v. Skladování je čisté, suché a jasně označené jako skladiště pesticidů.
</t>
    </r>
    <r>
      <rPr>
        <sz val="9"/>
        <color indexed="8"/>
        <rFont val="Arial"/>
        <family val="1"/>
        <charset val="1"/>
      </rPr>
      <t xml:space="preserve">
</t>
    </r>
    <r>
      <rPr>
        <sz val="9"/>
        <color indexed="8"/>
        <rFont val="Calabri"/>
        <charset val="238"/>
      </rPr>
      <t xml:space="preserve">Při míchání přípravků na ochranu rostlin jsou v případě nehody nebo rozlití rychle k dispozici piliny nebo písek a voda a oblast je dobře větrána.
</t>
    </r>
    <r>
      <rPr>
        <sz val="12"/>
        <color indexed="8"/>
        <rFont val="Arial"/>
        <family val="1"/>
        <charset val="1"/>
      </rPr>
      <t/>
    </r>
  </si>
  <si>
    <t xml:space="preserve">Zvláštní pozornost by měla být věnována svahovým polím a plochám, kde je půda vystavena erozi. Opatření k její minimalizaci zahrnují:
- Sledování vrstevnic při obrábění půdy
- Využití terasování
- Využití kultur krycích plodin
- Minimalizování orby
- Umístění větrných zábran
</t>
  </si>
  <si>
    <t xml:space="preserve">Organizujete pravidelné lékařské prohlídky pro všechny pracovníky (včetně farmáře), kteří mají vyšší riziko zdravotních problémů v souvislosti se svou prací? 
</t>
  </si>
  <si>
    <t>Vlastník</t>
  </si>
  <si>
    <t>Česká republika</t>
  </si>
  <si>
    <t>Ano - ISCC</t>
  </si>
  <si>
    <t>112 ha</t>
  </si>
  <si>
    <t>Plodiny: cukrovka, pšenice ozima, ječmen jarní</t>
  </si>
  <si>
    <t>SHR</t>
  </si>
  <si>
    <t xml:space="preserve">Jizerní Vtelno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</si>
</sst>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11"/>
      <color theme="1"/>
      <name val="Calibri"/>
      <family val="2"/>
      <scheme val="minor"/>
    </font>
    <font>
      <b/>
      <sz val="10"/>
      <color rgb="FFFF5B5B"/>
      <name val="Calibri"/>
      <family val="2"/>
    </font>
    <font>
      <b/>
      <sz val="16"/>
      <color rgb="FFF6C500"/>
      <name val="Verdana"/>
      <family val="2"/>
    </font>
    <font>
      <sz val="11"/>
      <color theme="1"/>
      <name val="Calabri"/>
    </font>
    <font>
      <b/>
      <sz val="11"/>
      <color theme="1"/>
      <name val="Calabri"/>
    </font>
    <font>
      <b/>
      <sz val="48"/>
      <color theme="1"/>
      <name val="Calabri"/>
    </font>
    <font>
      <b/>
      <sz val="12"/>
      <color theme="1"/>
      <name val="Calabri"/>
    </font>
    <font>
      <sz val="9"/>
      <color theme="1"/>
      <name val="Verdana"/>
      <family val="2"/>
    </font>
    <font>
      <i/>
      <sz val="9"/>
      <color theme="1"/>
      <name val="Calibri"/>
      <family val="2"/>
      <scheme val="minor"/>
    </font>
    <font>
      <sz val="9"/>
      <color theme="1"/>
      <name val="Calibri"/>
      <family val="2"/>
      <scheme val="minor"/>
    </font>
    <font>
      <b/>
      <sz val="11"/>
      <color rgb="FFC00000"/>
      <name val="Calabri"/>
    </font>
    <font>
      <b/>
      <sz val="14"/>
      <color theme="1"/>
      <name val="Calabri"/>
    </font>
    <font>
      <b/>
      <sz val="36"/>
      <color theme="1"/>
      <name val="Calabri"/>
    </font>
    <font>
      <sz val="11"/>
      <color theme="0"/>
      <name val="Calibri"/>
      <family val="2"/>
      <scheme val="minor"/>
    </font>
    <font>
      <b/>
      <sz val="11"/>
      <color theme="0"/>
      <name val="Calabri"/>
    </font>
    <font>
      <sz val="11"/>
      <color theme="0"/>
      <name val="Calabri"/>
    </font>
    <font>
      <sz val="36"/>
      <color theme="1"/>
      <name val="Calibri"/>
      <family val="2"/>
      <scheme val="minor"/>
    </font>
    <font>
      <b/>
      <sz val="36"/>
      <color theme="1"/>
      <name val="Calibri"/>
      <family val="2"/>
      <scheme val="minor"/>
    </font>
    <font>
      <b/>
      <sz val="20"/>
      <color theme="1"/>
      <name val="Verdana"/>
      <family val="2"/>
    </font>
    <font>
      <b/>
      <sz val="18"/>
      <color theme="1"/>
      <name val="Verdana"/>
      <family val="2"/>
    </font>
    <font>
      <b/>
      <sz val="11"/>
      <color theme="0"/>
      <name val="Calibri"/>
      <family val="2"/>
      <scheme val="minor"/>
    </font>
    <font>
      <b/>
      <sz val="11"/>
      <color theme="1"/>
      <name val="Calibri"/>
      <family val="2"/>
      <scheme val="minor"/>
    </font>
    <font>
      <sz val="11"/>
      <name val="Calibri"/>
      <family val="2"/>
      <scheme val="minor"/>
    </font>
    <font>
      <sz val="24"/>
      <color theme="1"/>
      <name val="Calibri"/>
      <family val="2"/>
      <scheme val="minor"/>
    </font>
    <font>
      <sz val="11"/>
      <name val="Calabri"/>
      <charset val="238"/>
    </font>
    <font>
      <sz val="10"/>
      <name val="Arial"/>
      <family val="2"/>
      <charset val="238"/>
    </font>
    <font>
      <sz val="11"/>
      <color indexed="8"/>
      <name val="Calabri"/>
      <charset val="1"/>
    </font>
    <font>
      <i/>
      <sz val="9"/>
      <color indexed="8"/>
      <name val="Calibri"/>
      <family val="2"/>
      <charset val="1"/>
    </font>
    <font>
      <sz val="9"/>
      <color indexed="8"/>
      <name val="Verdana"/>
      <family val="2"/>
      <charset val="1"/>
    </font>
    <font>
      <sz val="11"/>
      <color indexed="8"/>
      <name val="Calibri"/>
      <family val="2"/>
      <charset val="1"/>
    </font>
    <font>
      <sz val="9"/>
      <color indexed="8"/>
      <name val="Calibri"/>
      <family val="2"/>
      <charset val="1"/>
    </font>
    <font>
      <sz val="24"/>
      <color indexed="8"/>
      <name val="Calibri"/>
      <family val="2"/>
      <charset val="1"/>
    </font>
    <font>
      <sz val="8.5"/>
      <color indexed="8"/>
      <name val="Calabri"/>
      <charset val="238"/>
    </font>
    <font>
      <sz val="12"/>
      <color indexed="8"/>
      <name val="Arial"/>
      <family val="1"/>
      <charset val="1"/>
    </font>
    <font>
      <sz val="11"/>
      <color indexed="8"/>
      <name val="Calabri"/>
      <charset val="238"/>
    </font>
    <font>
      <sz val="12"/>
      <name val="Times New Roman"/>
      <family val="1"/>
      <charset val="238"/>
    </font>
    <font>
      <sz val="12"/>
      <color indexed="8"/>
      <name val="Calabri"/>
      <charset val="238"/>
    </font>
    <font>
      <sz val="11"/>
      <name val="Times New Roman"/>
      <family val="1"/>
      <charset val="238"/>
    </font>
    <font>
      <sz val="10"/>
      <name val="Mangal"/>
      <family val="2"/>
      <charset val="238"/>
    </font>
    <font>
      <sz val="9"/>
      <color indexed="8"/>
      <name val="Calabri"/>
      <charset val="1"/>
    </font>
    <font>
      <sz val="9"/>
      <color indexed="8"/>
      <name val="Arial"/>
      <family val="1"/>
      <charset val="1"/>
    </font>
    <font>
      <sz val="9"/>
      <color indexed="8"/>
      <name val="Calabri"/>
      <charset val="238"/>
    </font>
  </fonts>
  <fills count="36">
    <fill>
      <patternFill patternType="none"/>
    </fill>
    <fill>
      <patternFill patternType="gray125"/>
    </fill>
    <fill>
      <patternFill patternType="solid">
        <fgColor theme="0"/>
        <bgColor indexed="64"/>
      </patternFill>
    </fill>
    <fill>
      <patternFill patternType="solid">
        <fgColor rgb="FF8FC855"/>
        <bgColor indexed="64"/>
      </patternFill>
    </fill>
    <fill>
      <patternFill patternType="solid">
        <fgColor rgb="FFF6C500"/>
        <bgColor indexed="64"/>
      </patternFill>
    </fill>
    <fill>
      <patternFill patternType="solid">
        <fgColor theme="7" tint="-0.249977111117893"/>
        <bgColor indexed="64"/>
      </patternFill>
    </fill>
    <fill>
      <patternFill patternType="solid">
        <fgColor rgb="FF008000"/>
        <bgColor indexed="64"/>
      </patternFill>
    </fill>
    <fill>
      <patternFill patternType="solid">
        <fgColor rgb="FFFFE575"/>
        <bgColor indexed="64"/>
      </patternFill>
    </fill>
    <fill>
      <patternFill patternType="solid">
        <fgColor rgb="FFF9A38B"/>
        <bgColor indexed="64"/>
      </patternFill>
    </fill>
    <fill>
      <patternFill patternType="solid">
        <fgColor rgb="FFF56037"/>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24994659260841701"/>
        <bgColor indexed="64"/>
      </patternFill>
    </fill>
    <fill>
      <patternFill patternType="solid">
        <fgColor theme="4" tint="0.59999389629810485"/>
        <bgColor indexed="64"/>
      </patternFill>
    </fill>
    <fill>
      <patternFill patternType="solid">
        <fgColor theme="1" tint="0.499984740745262"/>
        <bgColor indexed="64"/>
      </patternFill>
    </fill>
    <fill>
      <patternFill patternType="solid">
        <fgColor rgb="FF92D050"/>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E989"/>
        <bgColor indexed="64"/>
      </patternFill>
    </fill>
    <fill>
      <patternFill patternType="solid">
        <fgColor indexed="26"/>
        <bgColor indexed="9"/>
      </patternFill>
    </fill>
    <fill>
      <patternFill patternType="solid">
        <fgColor indexed="31"/>
        <bgColor indexed="46"/>
      </patternFill>
    </fill>
    <fill>
      <patternFill patternType="solid">
        <fgColor indexed="44"/>
        <bgColor indexed="55"/>
      </patternFill>
    </fill>
    <fill>
      <patternFill patternType="solid">
        <fgColor indexed="22"/>
        <bgColor indexed="46"/>
      </patternFill>
    </fill>
    <fill>
      <patternFill patternType="solid">
        <fgColor indexed="57"/>
        <bgColor indexed="50"/>
      </patternFill>
    </fill>
    <fill>
      <patternFill patternType="solid">
        <fgColor indexed="17"/>
        <bgColor indexed="21"/>
      </patternFill>
    </fill>
    <fill>
      <patternFill patternType="solid">
        <fgColor indexed="47"/>
        <bgColor indexed="43"/>
      </patternFill>
    </fill>
    <fill>
      <patternFill patternType="solid">
        <fgColor indexed="51"/>
        <bgColor indexed="52"/>
      </patternFill>
    </fill>
    <fill>
      <patternFill patternType="solid">
        <fgColor indexed="27"/>
        <bgColor indexed="42"/>
      </patternFill>
    </fill>
    <fill>
      <patternFill patternType="solid">
        <fgColor indexed="45"/>
        <bgColor indexed="22"/>
      </patternFill>
    </fill>
    <fill>
      <patternFill patternType="solid">
        <fgColor indexed="53"/>
        <bgColor indexed="29"/>
      </patternFill>
    </fill>
    <fill>
      <patternFill patternType="solid">
        <fgColor indexed="46"/>
        <bgColor indexed="22"/>
      </patternFill>
    </fill>
    <fill>
      <patternFill patternType="solid">
        <fgColor indexed="54"/>
        <bgColor indexed="63"/>
      </patternFill>
    </fill>
  </fills>
  <borders count="87">
    <border>
      <left/>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right/>
      <top/>
      <bottom style="medium">
        <color theme="0" tint="-0.24994659260841701"/>
      </bottom>
      <diagonal/>
    </border>
    <border>
      <left style="dashed">
        <color auto="1"/>
      </left>
      <right style="dashed">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auto="1"/>
      </right>
      <top/>
      <bottom/>
      <diagonal/>
    </border>
    <border>
      <left style="thin">
        <color indexed="64"/>
      </left>
      <right style="thin">
        <color indexed="64"/>
      </right>
      <top style="thin">
        <color indexed="64"/>
      </top>
      <bottom style="thin">
        <color indexed="64"/>
      </bottom>
      <diagonal/>
    </border>
    <border>
      <left style="medium">
        <color theme="0" tint="-0.24994659260841701"/>
      </left>
      <right style="dashed">
        <color theme="0" tint="-0.24994659260841701"/>
      </right>
      <top style="medium">
        <color theme="0" tint="-0.24994659260841701"/>
      </top>
      <bottom style="thin">
        <color theme="0" tint="-0.24994659260841701"/>
      </bottom>
      <diagonal/>
    </border>
    <border>
      <left style="dashed">
        <color theme="0" tint="-0.24994659260841701"/>
      </left>
      <right style="dashed">
        <color theme="0" tint="-0.24994659260841701"/>
      </right>
      <top style="medium">
        <color theme="0" tint="-0.24994659260841701"/>
      </top>
      <bottom style="thin">
        <color theme="0" tint="-0.24994659260841701"/>
      </bottom>
      <diagonal/>
    </border>
    <border>
      <left style="dashed">
        <color theme="0" tint="-0.24994659260841701"/>
      </left>
      <right style="medium">
        <color theme="0" tint="-0.24994659260841701"/>
      </right>
      <top style="medium">
        <color theme="0" tint="-0.24994659260841701"/>
      </top>
      <bottom style="thin">
        <color theme="0" tint="-0.24994659260841701"/>
      </bottom>
      <diagonal/>
    </border>
    <border>
      <left style="medium">
        <color theme="0" tint="-0.24994659260841701"/>
      </left>
      <right style="dashed">
        <color theme="0" tint="-0.24994659260841701"/>
      </right>
      <top style="thin">
        <color theme="0" tint="-0.24994659260841701"/>
      </top>
      <bottom style="thin">
        <color theme="0" tint="-0.24994659260841701"/>
      </bottom>
      <diagonal/>
    </border>
    <border>
      <left style="dashed">
        <color theme="0" tint="-0.24994659260841701"/>
      </left>
      <right style="dashed">
        <color theme="0" tint="-0.24994659260841701"/>
      </right>
      <top style="thin">
        <color theme="0" tint="-0.24994659260841701"/>
      </top>
      <bottom style="thin">
        <color theme="0" tint="-0.24994659260841701"/>
      </bottom>
      <diagonal/>
    </border>
    <border>
      <left style="dashed">
        <color theme="0" tint="-0.24994659260841701"/>
      </left>
      <right style="medium">
        <color theme="0" tint="-0.24994659260841701"/>
      </right>
      <top style="thin">
        <color theme="0" tint="-0.24994659260841701"/>
      </top>
      <bottom style="thin">
        <color theme="0" tint="-0.24994659260841701"/>
      </bottom>
      <diagonal/>
    </border>
    <border>
      <left style="medium">
        <color theme="0" tint="-0.499984740745262"/>
      </left>
      <right style="dashed">
        <color theme="0" tint="-0.499984740745262"/>
      </right>
      <top style="medium">
        <color theme="0" tint="-0.499984740745262"/>
      </top>
      <bottom style="thin">
        <color theme="0" tint="-0.499984740745262"/>
      </bottom>
      <diagonal/>
    </border>
    <border>
      <left style="dashed">
        <color theme="0" tint="-0.499984740745262"/>
      </left>
      <right style="dashed">
        <color theme="0" tint="-0.499984740745262"/>
      </right>
      <top style="medium">
        <color theme="0" tint="-0.499984740745262"/>
      </top>
      <bottom style="thin">
        <color theme="0" tint="-0.499984740745262"/>
      </bottom>
      <diagonal/>
    </border>
    <border>
      <left style="dashed">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dashed">
        <color theme="0" tint="-0.499984740745262"/>
      </right>
      <top style="thin">
        <color theme="0" tint="-0.499984740745262"/>
      </top>
      <bottom style="thin">
        <color theme="0" tint="-0.499984740745262"/>
      </bottom>
      <diagonal/>
    </border>
    <border>
      <left style="dashed">
        <color theme="0" tint="-0.499984740745262"/>
      </left>
      <right style="dashed">
        <color theme="0" tint="-0.499984740745262"/>
      </right>
      <top style="thin">
        <color theme="0" tint="-0.499984740745262"/>
      </top>
      <bottom style="thin">
        <color theme="0" tint="-0.499984740745262"/>
      </bottom>
      <diagonal/>
    </border>
    <border>
      <left style="dashed">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dashed">
        <color theme="0" tint="-0.499984740745262"/>
      </right>
      <top style="thin">
        <color theme="0" tint="-0.499984740745262"/>
      </top>
      <bottom style="medium">
        <color theme="0" tint="-0.499984740745262"/>
      </bottom>
      <diagonal/>
    </border>
    <border>
      <left style="dashed">
        <color theme="0" tint="-0.499984740745262"/>
      </left>
      <right style="dashed">
        <color theme="0" tint="-0.499984740745262"/>
      </right>
      <top style="thin">
        <color theme="0" tint="-0.499984740745262"/>
      </top>
      <bottom style="medium">
        <color theme="0" tint="-0.499984740745262"/>
      </bottom>
      <diagonal/>
    </border>
    <border>
      <left style="dashed">
        <color theme="0" tint="-0.499984740745262"/>
      </left>
      <right style="medium">
        <color theme="0" tint="-0.499984740745262"/>
      </right>
      <top style="thin">
        <color theme="0" tint="-0.499984740745262"/>
      </top>
      <bottom style="medium">
        <color theme="0" tint="-0.499984740745262"/>
      </bottom>
      <diagonal/>
    </border>
    <border>
      <left style="dashed">
        <color theme="0" tint="-0.24994659260841701"/>
      </left>
      <right/>
      <top style="medium">
        <color theme="0" tint="-0.24994659260841701"/>
      </top>
      <bottom style="thin">
        <color theme="0" tint="-0.24994659260841701"/>
      </bottom>
      <diagonal/>
    </border>
    <border>
      <left/>
      <right/>
      <top style="medium">
        <color theme="0" tint="-0.24994659260841701"/>
      </top>
      <bottom style="thin">
        <color theme="0" tint="-0.24994659260841701"/>
      </bottom>
      <diagonal/>
    </border>
    <border>
      <left/>
      <right style="dashed">
        <color theme="0" tint="-0.24994659260841701"/>
      </right>
      <top style="medium">
        <color theme="0" tint="-0.24994659260841701"/>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theme="0" tint="-0.499984740745262"/>
      </bottom>
      <diagonal/>
    </border>
    <border>
      <left style="medium">
        <color theme="0" tint="-0.24994659260841701"/>
      </left>
      <right style="dashed">
        <color theme="0" tint="-0.24994659260841701"/>
      </right>
      <top style="thin">
        <color theme="0" tint="-0.24994659260841701"/>
      </top>
      <bottom style="medium">
        <color theme="0" tint="-0.24994659260841701"/>
      </bottom>
      <diagonal/>
    </border>
    <border>
      <left style="dashed">
        <color theme="0" tint="-0.24994659260841701"/>
      </left>
      <right style="dashed">
        <color theme="0" tint="-0.24994659260841701"/>
      </right>
      <top style="thin">
        <color theme="0" tint="-0.24994659260841701"/>
      </top>
      <bottom style="medium">
        <color theme="0" tint="-0.24994659260841701"/>
      </bottom>
      <diagonal/>
    </border>
    <border>
      <left style="dashed">
        <color theme="0" tint="-0.24994659260841701"/>
      </left>
      <right style="medium">
        <color theme="0" tint="-0.24994659260841701"/>
      </right>
      <top style="thin">
        <color theme="0" tint="-0.24994659260841701"/>
      </top>
      <bottom style="medium">
        <color theme="0" tint="-0.24994659260841701"/>
      </bottom>
      <diagonal/>
    </border>
    <border>
      <left style="medium">
        <color theme="0" tint="-0.24994659260841701"/>
      </left>
      <right style="dashed">
        <color theme="0" tint="-0.24994659260841701"/>
      </right>
      <top style="thin">
        <color theme="0" tint="-0.24994659260841701"/>
      </top>
      <bottom/>
      <diagonal/>
    </border>
    <border>
      <left style="dashed">
        <color theme="0" tint="-0.24994659260841701"/>
      </left>
      <right style="dashed">
        <color theme="0" tint="-0.24994659260841701"/>
      </right>
      <top style="thin">
        <color theme="0" tint="-0.24994659260841701"/>
      </top>
      <bottom/>
      <diagonal/>
    </border>
    <border>
      <left style="dashed">
        <color theme="0" tint="-0.24994659260841701"/>
      </left>
      <right style="medium">
        <color theme="0" tint="-0.24994659260841701"/>
      </right>
      <top style="thin">
        <color theme="0" tint="-0.24994659260841701"/>
      </top>
      <bottom/>
      <diagonal/>
    </border>
    <border>
      <left style="medium">
        <color theme="0" tint="-0.24994659260841701"/>
      </left>
      <right style="dashed">
        <color theme="0" tint="-0.24994659260841701"/>
      </right>
      <top/>
      <bottom style="thin">
        <color theme="0" tint="-0.24994659260841701"/>
      </bottom>
      <diagonal/>
    </border>
    <border>
      <left style="dashed">
        <color theme="0" tint="-0.24994659260841701"/>
      </left>
      <right style="dashed">
        <color theme="0" tint="-0.24994659260841701"/>
      </right>
      <top/>
      <bottom style="thin">
        <color theme="0" tint="-0.24994659260841701"/>
      </bottom>
      <diagonal/>
    </border>
    <border>
      <left style="dashed">
        <color theme="0" tint="-0.24994659260841701"/>
      </left>
      <right style="medium">
        <color theme="0" tint="-0.24994659260841701"/>
      </right>
      <top/>
      <bottom style="thin">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top/>
      <bottom style="medium">
        <color rgb="FF008000"/>
      </bottom>
      <diagonal/>
    </border>
    <border>
      <left style="medium">
        <color rgb="FF008000"/>
      </left>
      <right/>
      <top style="medium">
        <color rgb="FF008000"/>
      </top>
      <bottom style="thin">
        <color rgb="FF008000"/>
      </bottom>
      <diagonal/>
    </border>
    <border>
      <left/>
      <right/>
      <top style="medium">
        <color rgb="FF008000"/>
      </top>
      <bottom style="thin">
        <color rgb="FF008000"/>
      </bottom>
      <diagonal/>
    </border>
    <border>
      <left/>
      <right style="medium">
        <color rgb="FF008000"/>
      </right>
      <top style="medium">
        <color rgb="FF008000"/>
      </top>
      <bottom style="thin">
        <color rgb="FF008000"/>
      </bottom>
      <diagonal/>
    </border>
    <border>
      <left style="medium">
        <color rgb="FF008000"/>
      </left>
      <right style="medium">
        <color rgb="FF008000"/>
      </right>
      <top style="medium">
        <color rgb="FF008000"/>
      </top>
      <bottom style="medium">
        <color rgb="FF008000"/>
      </bottom>
      <diagonal/>
    </border>
    <border>
      <left style="medium">
        <color rgb="FF008000"/>
      </left>
      <right/>
      <top style="medium">
        <color rgb="FF008000"/>
      </top>
      <bottom/>
      <diagonal/>
    </border>
    <border>
      <left/>
      <right/>
      <top style="medium">
        <color rgb="FF008000"/>
      </top>
      <bottom/>
      <diagonal/>
    </border>
    <border>
      <left/>
      <right style="medium">
        <color rgb="FF008000"/>
      </right>
      <top style="medium">
        <color rgb="FF008000"/>
      </top>
      <bottom/>
      <diagonal/>
    </border>
    <border>
      <left style="medium">
        <color rgb="FF008000"/>
      </left>
      <right style="medium">
        <color rgb="FF008000"/>
      </right>
      <top style="medium">
        <color rgb="FF008000"/>
      </top>
      <bottom/>
      <diagonal/>
    </border>
    <border>
      <left style="medium">
        <color rgb="FF008000"/>
      </left>
      <right/>
      <top style="thin">
        <color rgb="FF008000"/>
      </top>
      <bottom style="thin">
        <color rgb="FF008000"/>
      </bottom>
      <diagonal/>
    </border>
    <border>
      <left/>
      <right/>
      <top style="thin">
        <color rgb="FF008000"/>
      </top>
      <bottom style="thin">
        <color rgb="FF008000"/>
      </bottom>
      <diagonal/>
    </border>
    <border>
      <left style="medium">
        <color rgb="FF008000"/>
      </left>
      <right style="dashed">
        <color rgb="FF008000"/>
      </right>
      <top style="thin">
        <color rgb="FF008000"/>
      </top>
      <bottom style="thin">
        <color rgb="FF008000"/>
      </bottom>
      <diagonal/>
    </border>
    <border>
      <left style="dashed">
        <color rgb="FF008000"/>
      </left>
      <right style="dashed">
        <color rgb="FF008000"/>
      </right>
      <top style="thin">
        <color rgb="FF008000"/>
      </top>
      <bottom style="thin">
        <color rgb="FF008000"/>
      </bottom>
      <diagonal/>
    </border>
    <border>
      <left style="dashed">
        <color rgb="FF008000"/>
      </left>
      <right/>
      <top style="thin">
        <color rgb="FF008000"/>
      </top>
      <bottom style="thin">
        <color rgb="FF008000"/>
      </bottom>
      <diagonal/>
    </border>
    <border>
      <left style="dashed">
        <color rgb="FF008000"/>
      </left>
      <right style="medium">
        <color rgb="FF008000"/>
      </right>
      <top style="medium">
        <color rgb="FF008000"/>
      </top>
      <bottom style="thin">
        <color rgb="FF008000"/>
      </bottom>
      <diagonal/>
    </border>
    <border>
      <left style="medium">
        <color rgb="FF008000"/>
      </left>
      <right style="dashed">
        <color rgb="FF008000"/>
      </right>
      <top style="medium">
        <color rgb="FF008000"/>
      </top>
      <bottom style="thin">
        <color rgb="FF008000"/>
      </bottom>
      <diagonal/>
    </border>
    <border>
      <left style="dashed">
        <color rgb="FF008000"/>
      </left>
      <right style="dashed">
        <color rgb="FF008000"/>
      </right>
      <top style="medium">
        <color rgb="FF008000"/>
      </top>
      <bottom style="thin">
        <color rgb="FF008000"/>
      </bottom>
      <diagonal/>
    </border>
    <border>
      <left style="dashed">
        <color rgb="FF008000"/>
      </left>
      <right style="medium">
        <color rgb="FF008000"/>
      </right>
      <top style="thin">
        <color rgb="FF008000"/>
      </top>
      <bottom style="thin">
        <color rgb="FF008000"/>
      </bottom>
      <diagonal/>
    </border>
    <border>
      <left style="medium">
        <color rgb="FF008000"/>
      </left>
      <right style="dashed">
        <color rgb="FF008000"/>
      </right>
      <top style="thin">
        <color rgb="FF008000"/>
      </top>
      <bottom style="medium">
        <color rgb="FF008000"/>
      </bottom>
      <diagonal/>
    </border>
    <border>
      <left style="dashed">
        <color rgb="FF008000"/>
      </left>
      <right style="dashed">
        <color rgb="FF008000"/>
      </right>
      <top style="thin">
        <color rgb="FF008000"/>
      </top>
      <bottom style="medium">
        <color rgb="FF008000"/>
      </bottom>
      <diagonal/>
    </border>
    <border>
      <left style="dashed">
        <color rgb="FF008000"/>
      </left>
      <right style="medium">
        <color rgb="FF008000"/>
      </right>
      <top style="thin">
        <color rgb="FF008000"/>
      </top>
      <bottom style="medium">
        <color rgb="FF008000"/>
      </bottom>
      <diagonal/>
    </border>
    <border>
      <left style="medium">
        <color rgb="FF008000"/>
      </left>
      <right/>
      <top style="thin">
        <color rgb="FF008000"/>
      </top>
      <bottom style="medium">
        <color rgb="FF008000"/>
      </bottom>
      <diagonal/>
    </border>
    <border>
      <left/>
      <right/>
      <top style="thin">
        <color rgb="FF008000"/>
      </top>
      <bottom style="medium">
        <color rgb="FF008000"/>
      </bottom>
      <diagonal/>
    </border>
    <border>
      <left style="dashed">
        <color rgb="FF008000"/>
      </left>
      <right/>
      <top style="thin">
        <color rgb="FF008000"/>
      </top>
      <bottom style="medium">
        <color rgb="FF008000"/>
      </bottom>
      <diagonal/>
    </border>
    <border>
      <left/>
      <right style="dashed">
        <color rgb="FF008000"/>
      </right>
      <top style="medium">
        <color rgb="FF008000"/>
      </top>
      <bottom/>
      <diagonal/>
    </border>
    <border>
      <left style="dashed">
        <color rgb="FF008000"/>
      </left>
      <right style="medium">
        <color rgb="FF008000"/>
      </right>
      <top style="thin">
        <color rgb="FF008000"/>
      </top>
      <bottom/>
      <diagonal/>
    </border>
    <border>
      <left style="dashed">
        <color rgb="FF008000"/>
      </left>
      <right/>
      <top style="medium">
        <color rgb="FF008000"/>
      </top>
      <bottom style="thin">
        <color rgb="FF008000"/>
      </bottom>
      <diagonal/>
    </border>
    <border>
      <left style="medium">
        <color rgb="FF008000"/>
      </left>
      <right/>
      <top/>
      <bottom/>
      <diagonal/>
    </border>
    <border>
      <left/>
      <right style="medium">
        <color rgb="FF008000"/>
      </right>
      <top style="thin">
        <color rgb="FF008000"/>
      </top>
      <bottom style="thin">
        <color rgb="FF008000"/>
      </bottom>
      <diagonal/>
    </border>
    <border>
      <left style="dashed">
        <color rgb="FF008000"/>
      </left>
      <right style="medium">
        <color rgb="FF008000"/>
      </right>
      <top/>
      <bottom style="thin">
        <color rgb="FF008000"/>
      </bottom>
      <diagonal/>
    </border>
    <border>
      <left style="medium">
        <color rgb="FF008000"/>
      </left>
      <right style="medium">
        <color rgb="FF008000"/>
      </right>
      <top/>
      <bottom style="medium">
        <color rgb="FF008000"/>
      </bottom>
      <diagonal/>
    </border>
    <border>
      <left/>
      <right style="medium">
        <color rgb="FF008000"/>
      </right>
      <top style="medium">
        <color rgb="FF008000"/>
      </top>
      <bottom style="medium">
        <color rgb="FF008000"/>
      </bottom>
      <diagonal/>
    </border>
    <border>
      <left/>
      <right style="medium">
        <color rgb="FF008000"/>
      </right>
      <top style="thin">
        <color rgb="FF008000"/>
      </top>
      <bottom style="medium">
        <color rgb="FF008000"/>
      </bottom>
      <diagonal/>
    </border>
    <border>
      <left style="thin">
        <color indexed="8"/>
      </left>
      <right style="thin">
        <color indexed="8"/>
      </right>
      <top style="thin">
        <color indexed="8"/>
      </top>
      <bottom style="thin">
        <color indexed="8"/>
      </bottom>
      <diagonal/>
    </border>
    <border>
      <left style="medium">
        <color indexed="22"/>
      </left>
      <right style="medium">
        <color indexed="22"/>
      </right>
      <top style="medium">
        <color indexed="22"/>
      </top>
      <bottom style="medium">
        <color indexed="22"/>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dashed">
        <color auto="1"/>
      </left>
      <right style="dashed">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46">
    <xf numFmtId="0" fontId="0" fillId="0" borderId="0"/>
    <xf numFmtId="0" fontId="1" fillId="4" borderId="0"/>
    <xf numFmtId="0" fontId="1" fillId="7" borderId="0"/>
    <xf numFmtId="0" fontId="1" fillId="6" borderId="0"/>
    <xf numFmtId="0" fontId="1" fillId="3" borderId="0"/>
    <xf numFmtId="0" fontId="4" fillId="11" borderId="3">
      <alignment vertical="top" wrapText="1"/>
    </xf>
    <xf numFmtId="0" fontId="4" fillId="14" borderId="3">
      <alignment vertical="top" wrapText="1"/>
    </xf>
    <xf numFmtId="0" fontId="1" fillId="9" borderId="0"/>
    <xf numFmtId="0" fontId="1" fillId="8" borderId="0"/>
    <xf numFmtId="0" fontId="1" fillId="5" borderId="0"/>
    <xf numFmtId="0" fontId="1" fillId="10" borderId="0"/>
    <xf numFmtId="0" fontId="9" fillId="15" borderId="1">
      <alignment vertical="top" wrapText="1"/>
    </xf>
    <xf numFmtId="0" fontId="8" fillId="13" borderId="1">
      <alignment vertical="top" wrapText="1"/>
    </xf>
    <xf numFmtId="0" fontId="8" fillId="12" borderId="1">
      <alignment vertical="top" wrapText="1"/>
    </xf>
    <xf numFmtId="0" fontId="10" fillId="15" borderId="1">
      <alignment vertical="top" wrapText="1"/>
    </xf>
    <xf numFmtId="9" fontId="1" fillId="0" borderId="0" applyFont="0" applyFill="0" applyBorder="0" applyAlignment="0" applyProtection="0"/>
    <xf numFmtId="0" fontId="24" fillId="0" borderId="12">
      <alignment horizontal="center" vertical="center"/>
    </xf>
    <xf numFmtId="0" fontId="26" fillId="0" borderId="0"/>
    <xf numFmtId="0" fontId="39" fillId="0" borderId="0" applyNumberFormat="0" applyFill="0" applyBorder="0" applyAlignment="0" applyProtection="0"/>
    <xf numFmtId="0" fontId="27" fillId="23" borderId="80">
      <alignment vertical="top" wrapText="1"/>
    </xf>
    <xf numFmtId="0" fontId="28" fillId="24" borderId="81">
      <alignment vertical="top" wrapText="1"/>
    </xf>
    <xf numFmtId="0" fontId="29" fillId="25" borderId="81">
      <alignment vertical="top" wrapText="1"/>
    </xf>
    <xf numFmtId="0" fontId="27" fillId="26" borderId="80">
      <alignment vertical="top" wrapText="1"/>
    </xf>
    <xf numFmtId="0" fontId="30" fillId="27" borderId="0"/>
    <xf numFmtId="0" fontId="30" fillId="28" borderId="0"/>
    <xf numFmtId="0" fontId="30" fillId="29" borderId="0"/>
    <xf numFmtId="0" fontId="30" fillId="30" borderId="0"/>
    <xf numFmtId="0" fontId="29" fillId="31" borderId="81">
      <alignment vertical="top" wrapText="1"/>
    </xf>
    <xf numFmtId="0" fontId="30" fillId="32" borderId="0"/>
    <xf numFmtId="0" fontId="30" fillId="33" borderId="0"/>
    <xf numFmtId="0" fontId="31" fillId="24" borderId="81">
      <alignment vertical="top" wrapText="1"/>
    </xf>
    <xf numFmtId="0" fontId="32" fillId="0" borderId="80">
      <alignment horizontal="center" vertical="center"/>
    </xf>
    <xf numFmtId="0" fontId="30" fillId="34" borderId="0"/>
    <xf numFmtId="0" fontId="30" fillId="35" borderId="0"/>
    <xf numFmtId="0" fontId="27" fillId="23" borderId="84">
      <alignment vertical="top" wrapText="1"/>
    </xf>
    <xf numFmtId="0" fontId="27" fillId="26" borderId="84">
      <alignment vertical="top" wrapText="1"/>
    </xf>
    <xf numFmtId="0" fontId="32" fillId="0" borderId="84">
      <alignment horizontal="center" vertical="center"/>
    </xf>
    <xf numFmtId="0" fontId="27" fillId="23" borderId="84">
      <alignment vertical="top" wrapText="1"/>
    </xf>
    <xf numFmtId="0" fontId="27" fillId="26" borderId="84">
      <alignment vertical="top" wrapText="1"/>
    </xf>
    <xf numFmtId="0" fontId="32" fillId="0" borderId="84">
      <alignment horizontal="center" vertical="center"/>
    </xf>
    <xf numFmtId="0" fontId="24" fillId="0" borderId="86">
      <alignment horizontal="center" vertical="center"/>
    </xf>
    <xf numFmtId="0" fontId="4" fillId="14" borderId="85">
      <alignment vertical="top" wrapText="1"/>
    </xf>
    <xf numFmtId="0" fontId="27" fillId="23" borderId="84">
      <alignment vertical="top" wrapText="1"/>
    </xf>
    <xf numFmtId="0" fontId="27" fillId="26" borderId="84">
      <alignment vertical="top" wrapText="1"/>
    </xf>
    <xf numFmtId="0" fontId="4" fillId="11" borderId="85">
      <alignment vertical="top" wrapText="1"/>
    </xf>
    <xf numFmtId="0" fontId="32" fillId="0" borderId="84">
      <alignment horizontal="center" vertical="center"/>
    </xf>
  </cellStyleXfs>
  <cellXfs count="173">
    <xf numFmtId="0" fontId="0" fillId="0" borderId="0" xfId="0"/>
    <xf numFmtId="0" fontId="0" fillId="2" borderId="0" xfId="0" applyFill="1"/>
    <xf numFmtId="0" fontId="4" fillId="0" borderId="17" xfId="0" quotePrefix="1" applyFont="1" applyFill="1" applyBorder="1" applyAlignment="1">
      <alignment horizontal="left" vertical="top" wrapText="1"/>
    </xf>
    <xf numFmtId="0" fontId="4" fillId="0" borderId="17" xfId="0" applyFont="1" applyFill="1" applyBorder="1" applyAlignment="1">
      <alignment horizontal="left" vertical="top" wrapText="1"/>
    </xf>
    <xf numFmtId="0" fontId="5" fillId="0" borderId="16"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18" xfId="0" applyFont="1" applyFill="1" applyBorder="1" applyAlignment="1" applyProtection="1">
      <alignment vertical="top" wrapText="1"/>
      <protection locked="0"/>
    </xf>
    <xf numFmtId="0" fontId="4" fillId="0" borderId="37" xfId="0" applyFont="1" applyFill="1" applyBorder="1" applyAlignment="1" applyProtection="1">
      <alignment vertical="top" wrapText="1"/>
      <protection locked="0"/>
    </xf>
    <xf numFmtId="0" fontId="5" fillId="0" borderId="38" xfId="0" applyFont="1" applyFill="1" applyBorder="1" applyAlignment="1" applyProtection="1">
      <alignment vertical="top" wrapText="1"/>
    </xf>
    <xf numFmtId="0" fontId="4" fillId="0" borderId="39" xfId="0" applyFont="1" applyFill="1" applyBorder="1" applyAlignment="1" applyProtection="1">
      <alignment vertical="top" wrapText="1"/>
    </xf>
    <xf numFmtId="0" fontId="4" fillId="0" borderId="39" xfId="0" quotePrefix="1" applyFont="1" applyFill="1" applyBorder="1" applyAlignment="1">
      <alignment horizontal="left" vertical="top" wrapText="1"/>
    </xf>
    <xf numFmtId="0" fontId="4" fillId="0" borderId="40" xfId="0" applyFont="1" applyFill="1" applyBorder="1" applyAlignment="1" applyProtection="1">
      <alignment vertical="top" wrapText="1"/>
      <protection locked="0"/>
    </xf>
    <xf numFmtId="0" fontId="4" fillId="0" borderId="43" xfId="0" applyFont="1" applyFill="1" applyBorder="1" applyAlignment="1" applyProtection="1">
      <alignment vertical="top" wrapText="1"/>
      <protection locked="0"/>
    </xf>
    <xf numFmtId="0" fontId="5" fillId="0" borderId="41" xfId="0" applyFont="1" applyFill="1" applyBorder="1" applyAlignment="1" applyProtection="1">
      <alignment vertical="top" wrapText="1"/>
      <protection locked="0"/>
    </xf>
    <xf numFmtId="0" fontId="4" fillId="0" borderId="42" xfId="0" applyFont="1" applyFill="1" applyBorder="1" applyAlignment="1" applyProtection="1">
      <alignment vertical="top" wrapText="1"/>
      <protection locked="0"/>
    </xf>
    <xf numFmtId="0" fontId="5" fillId="0" borderId="35" xfId="0" applyFont="1" applyFill="1" applyBorder="1" applyAlignment="1" applyProtection="1">
      <alignment vertical="top" wrapText="1"/>
      <protection locked="0"/>
    </xf>
    <xf numFmtId="0" fontId="4" fillId="0" borderId="36" xfId="0" applyFont="1" applyFill="1" applyBorder="1" applyAlignment="1" applyProtection="1">
      <alignment vertical="top" wrapText="1"/>
      <protection locked="0"/>
    </xf>
    <xf numFmtId="0" fontId="21" fillId="6" borderId="51" xfId="0" applyFont="1" applyFill="1" applyBorder="1"/>
    <xf numFmtId="0" fontId="21" fillId="6" borderId="55" xfId="0" applyFont="1" applyFill="1" applyBorder="1"/>
    <xf numFmtId="0" fontId="0" fillId="2" borderId="58" xfId="0" applyFill="1" applyBorder="1"/>
    <xf numFmtId="0" fontId="22" fillId="2" borderId="59" xfId="0" applyFont="1" applyFill="1" applyBorder="1"/>
    <xf numFmtId="0" fontId="0" fillId="2" borderId="60" xfId="0" applyFill="1" applyBorder="1" applyAlignment="1">
      <alignment horizontal="left"/>
    </xf>
    <xf numFmtId="9" fontId="0" fillId="17" borderId="61" xfId="15" applyFont="1" applyFill="1" applyBorder="1"/>
    <xf numFmtId="0" fontId="0" fillId="2" borderId="62" xfId="0" applyFill="1" applyBorder="1"/>
    <xf numFmtId="0" fontId="22" fillId="2" borderId="63" xfId="0" applyFont="1" applyFill="1" applyBorder="1"/>
    <xf numFmtId="0" fontId="0" fillId="2" borderId="61" xfId="0" applyFill="1" applyBorder="1" applyAlignment="1">
      <alignment horizontal="left"/>
    </xf>
    <xf numFmtId="9" fontId="0" fillId="17" borderId="64" xfId="15" applyFont="1" applyFill="1" applyBorder="1"/>
    <xf numFmtId="0" fontId="0" fillId="2" borderId="64" xfId="0" applyFill="1" applyBorder="1" applyAlignment="1">
      <alignment horizontal="left"/>
    </xf>
    <xf numFmtId="0" fontId="0" fillId="2" borderId="65" xfId="0" applyFill="1" applyBorder="1"/>
    <xf numFmtId="0" fontId="22" fillId="2" borderId="66" xfId="0" applyFont="1" applyFill="1" applyBorder="1"/>
    <xf numFmtId="0" fontId="0" fillId="2" borderId="67" xfId="0" applyFill="1" applyBorder="1" applyAlignment="1">
      <alignment horizontal="left"/>
    </xf>
    <xf numFmtId="9" fontId="0" fillId="17" borderId="67" xfId="15" applyFont="1" applyFill="1" applyBorder="1"/>
    <xf numFmtId="0" fontId="0" fillId="2" borderId="70" xfId="0" applyFill="1" applyBorder="1" applyAlignment="1">
      <alignment horizontal="left"/>
    </xf>
    <xf numFmtId="0" fontId="22" fillId="2" borderId="55" xfId="0" applyFont="1" applyFill="1" applyBorder="1"/>
    <xf numFmtId="0" fontId="0" fillId="2" borderId="50" xfId="0" applyFill="1" applyBorder="1"/>
    <xf numFmtId="0" fontId="0" fillId="2" borderId="62" xfId="0" quotePrefix="1" applyFill="1" applyBorder="1"/>
    <xf numFmtId="0" fontId="0" fillId="2" borderId="72" xfId="0" applyFill="1" applyBorder="1" applyAlignment="1">
      <alignment horizontal="left"/>
    </xf>
    <xf numFmtId="9" fontId="0" fillId="2" borderId="62" xfId="15" applyFont="1" applyFill="1" applyBorder="1" applyAlignment="1">
      <alignment horizontal="right"/>
    </xf>
    <xf numFmtId="0" fontId="0" fillId="2" borderId="74" xfId="0" applyFill="1" applyBorder="1"/>
    <xf numFmtId="0" fontId="0" fillId="2" borderId="51" xfId="0" applyFill="1" applyBorder="1"/>
    <xf numFmtId="0" fontId="0" fillId="2" borderId="58" xfId="0" quotePrefix="1" applyFill="1" applyBorder="1"/>
    <xf numFmtId="9" fontId="0" fillId="2" borderId="58" xfId="15" applyFont="1" applyFill="1" applyBorder="1" applyAlignment="1">
      <alignment horizontal="right"/>
    </xf>
    <xf numFmtId="0" fontId="0" fillId="2" borderId="76" xfId="0" applyFill="1" applyBorder="1" applyAlignment="1">
      <alignment horizontal="left"/>
    </xf>
    <xf numFmtId="0" fontId="0" fillId="2" borderId="77" xfId="0" applyFill="1" applyBorder="1"/>
    <xf numFmtId="0" fontId="0" fillId="2" borderId="78" xfId="0" applyFill="1" applyBorder="1"/>
    <xf numFmtId="0" fontId="0" fillId="2" borderId="68" xfId="0" quotePrefix="1" applyFill="1" applyBorder="1" applyAlignment="1"/>
    <xf numFmtId="0" fontId="0" fillId="2" borderId="70" xfId="0" applyFill="1" applyBorder="1" applyAlignment="1"/>
    <xf numFmtId="0" fontId="0" fillId="2" borderId="69" xfId="0" quotePrefix="1" applyFill="1" applyBorder="1" applyAlignment="1"/>
    <xf numFmtId="0" fontId="0" fillId="2" borderId="79" xfId="0" quotePrefix="1" applyFill="1" applyBorder="1" applyAlignment="1"/>
    <xf numFmtId="9" fontId="0" fillId="2" borderId="65" xfId="15" quotePrefix="1" applyFont="1" applyFill="1" applyBorder="1" applyAlignment="1">
      <alignment horizontal="right"/>
    </xf>
    <xf numFmtId="0" fontId="0" fillId="17" borderId="0" xfId="0" applyFill="1"/>
    <xf numFmtId="0" fontId="0" fillId="17" borderId="0" xfId="0" applyFill="1" applyAlignment="1">
      <alignment horizontal="left"/>
    </xf>
    <xf numFmtId="0" fontId="23" fillId="2" borderId="0" xfId="0" quotePrefix="1" applyFont="1" applyFill="1" applyAlignment="1">
      <alignment wrapText="1"/>
    </xf>
    <xf numFmtId="0" fontId="0" fillId="2" borderId="0" xfId="0" applyFill="1" applyBorder="1"/>
    <xf numFmtId="0" fontId="4" fillId="0" borderId="42" xfId="0" quotePrefix="1" applyFont="1" applyFill="1" applyBorder="1" applyAlignment="1" applyProtection="1">
      <alignment horizontal="left" vertical="top" wrapText="1"/>
      <protection locked="0"/>
    </xf>
    <xf numFmtId="0" fontId="4" fillId="0" borderId="36" xfId="0" quotePrefix="1" applyFont="1" applyFill="1" applyBorder="1" applyAlignment="1" applyProtection="1">
      <alignment horizontal="left" vertical="top" wrapText="1"/>
      <protection locked="0"/>
    </xf>
    <xf numFmtId="0" fontId="0" fillId="18" borderId="31" xfId="0" applyFill="1" applyBorder="1" applyProtection="1"/>
    <xf numFmtId="0" fontId="18" fillId="18" borderId="32" xfId="0" applyFont="1" applyFill="1" applyBorder="1" applyAlignment="1" applyProtection="1"/>
    <xf numFmtId="0" fontId="18" fillId="18" borderId="32" xfId="0" applyFont="1" applyFill="1" applyBorder="1" applyAlignment="1" applyProtection="1">
      <alignment wrapText="1"/>
    </xf>
    <xf numFmtId="0" fontId="17" fillId="18" borderId="32" xfId="0" applyFont="1" applyFill="1" applyBorder="1" applyAlignment="1" applyProtection="1">
      <alignment wrapText="1"/>
    </xf>
    <xf numFmtId="0" fontId="18" fillId="18" borderId="32" xfId="0" applyFont="1" applyFill="1" applyBorder="1" applyAlignment="1" applyProtection="1">
      <alignment horizontal="left"/>
    </xf>
    <xf numFmtId="0" fontId="0" fillId="18" borderId="32" xfId="0" applyFill="1" applyBorder="1"/>
    <xf numFmtId="0" fontId="0" fillId="18" borderId="33" xfId="0" applyFill="1" applyBorder="1"/>
    <xf numFmtId="0" fontId="2" fillId="19" borderId="7" xfId="0" applyFont="1" applyFill="1" applyBorder="1" applyAlignment="1" applyProtection="1">
      <alignment vertical="top" wrapText="1"/>
    </xf>
    <xf numFmtId="0" fontId="13" fillId="19" borderId="2" xfId="0" applyFont="1" applyFill="1" applyBorder="1" applyAlignment="1" applyProtection="1">
      <alignment horizontal="left" vertical="top"/>
    </xf>
    <xf numFmtId="0" fontId="6" fillId="19" borderId="2" xfId="0" applyFont="1" applyFill="1" applyBorder="1" applyAlignment="1" applyProtection="1">
      <alignment horizontal="left" vertical="top" wrapText="1"/>
    </xf>
    <xf numFmtId="0" fontId="2" fillId="19" borderId="0" xfId="0" applyFont="1" applyFill="1" applyBorder="1" applyAlignment="1" applyProtection="1">
      <alignment vertical="top" wrapText="1"/>
    </xf>
    <xf numFmtId="0" fontId="2" fillId="19" borderId="5" xfId="0" applyFont="1" applyFill="1" applyBorder="1" applyAlignment="1" applyProtection="1">
      <alignment vertical="top" wrapText="1"/>
    </xf>
    <xf numFmtId="0" fontId="2" fillId="19" borderId="11" xfId="0" applyFont="1" applyFill="1" applyBorder="1" applyAlignment="1" applyProtection="1">
      <alignment vertical="top" wrapText="1"/>
    </xf>
    <xf numFmtId="0" fontId="0" fillId="11" borderId="0" xfId="0" applyFill="1"/>
    <xf numFmtId="0" fontId="12" fillId="20" borderId="13" xfId="0" applyFont="1" applyFill="1" applyBorder="1" applyAlignment="1" applyProtection="1">
      <alignment vertical="top"/>
    </xf>
    <xf numFmtId="0" fontId="12" fillId="20" borderId="14" xfId="0" applyFont="1" applyFill="1" applyBorder="1" applyAlignment="1" applyProtection="1">
      <alignment horizontal="center" vertical="center"/>
    </xf>
    <xf numFmtId="0" fontId="12" fillId="20" borderId="15" xfId="0" applyFont="1" applyFill="1" applyBorder="1" applyAlignment="1" applyProtection="1">
      <alignment horizontal="center" vertical="center"/>
    </xf>
    <xf numFmtId="0" fontId="0" fillId="2" borderId="0" xfId="0" applyFill="1" applyProtection="1"/>
    <xf numFmtId="0" fontId="0" fillId="11" borderId="0" xfId="0" applyFill="1" applyProtection="1"/>
    <xf numFmtId="0" fontId="4" fillId="2" borderId="17" xfId="0" applyFont="1" applyFill="1" applyBorder="1" applyAlignment="1" applyProtection="1">
      <alignment vertical="top" wrapText="1"/>
    </xf>
    <xf numFmtId="0" fontId="4" fillId="2" borderId="17" xfId="0" quotePrefix="1" applyFont="1" applyFill="1" applyBorder="1" applyAlignment="1">
      <alignment horizontal="left" vertical="top" wrapText="1"/>
    </xf>
    <xf numFmtId="0" fontId="16" fillId="21" borderId="46" xfId="0" applyFont="1" applyFill="1" applyBorder="1" applyAlignment="1" applyProtection="1">
      <alignment vertical="top" wrapText="1"/>
    </xf>
    <xf numFmtId="0" fontId="2" fillId="19" borderId="7" xfId="0" applyFont="1" applyFill="1" applyBorder="1" applyAlignment="1" applyProtection="1">
      <alignment vertical="top" wrapText="1"/>
      <protection locked="0"/>
    </xf>
    <xf numFmtId="0" fontId="2" fillId="19" borderId="11" xfId="0" applyFont="1" applyFill="1" applyBorder="1" applyAlignment="1" applyProtection="1">
      <alignment vertical="top" wrapText="1"/>
      <protection locked="0"/>
    </xf>
    <xf numFmtId="0" fontId="0" fillId="2" borderId="0" xfId="0" applyFill="1" applyProtection="1">
      <protection locked="0"/>
    </xf>
    <xf numFmtId="0" fontId="2" fillId="19" borderId="8" xfId="0" applyFont="1" applyFill="1" applyBorder="1" applyAlignment="1" applyProtection="1">
      <alignment vertical="top" wrapText="1"/>
    </xf>
    <xf numFmtId="0" fontId="2" fillId="19" borderId="9" xfId="0" applyFont="1" applyFill="1" applyBorder="1" applyAlignment="1" applyProtection="1">
      <alignment vertical="top" wrapText="1"/>
    </xf>
    <xf numFmtId="0" fontId="2" fillId="19" borderId="9" xfId="0" applyFont="1" applyFill="1" applyBorder="1" applyAlignment="1">
      <alignment vertical="top" wrapText="1"/>
    </xf>
    <xf numFmtId="0" fontId="2" fillId="19" borderId="10" xfId="0" applyFont="1" applyFill="1" applyBorder="1" applyAlignment="1" applyProtection="1">
      <alignment vertical="top" wrapText="1"/>
    </xf>
    <xf numFmtId="0" fontId="2" fillId="19" borderId="0" xfId="0" applyFont="1" applyFill="1" applyBorder="1" applyAlignment="1">
      <alignment vertical="top" wrapText="1"/>
    </xf>
    <xf numFmtId="0" fontId="15" fillId="21" borderId="0" xfId="0" applyFont="1" applyFill="1" applyBorder="1" applyAlignment="1" applyProtection="1">
      <alignment vertical="top" wrapText="1"/>
    </xf>
    <xf numFmtId="0" fontId="16" fillId="21" borderId="0" xfId="0" applyFont="1" applyFill="1" applyBorder="1" applyAlignment="1" applyProtection="1">
      <alignment horizontal="left" vertical="top" wrapText="1"/>
    </xf>
    <xf numFmtId="0" fontId="14" fillId="21" borderId="0" xfId="0" applyFont="1" applyFill="1" applyProtection="1"/>
    <xf numFmtId="0" fontId="16" fillId="21" borderId="0" xfId="0" quotePrefix="1" applyFont="1" applyFill="1" applyBorder="1" applyAlignment="1" applyProtection="1">
      <alignment horizontal="left" vertical="top" wrapText="1"/>
    </xf>
    <xf numFmtId="0" fontId="16" fillId="21" borderId="0" xfId="0" quotePrefix="1" applyFont="1" applyFill="1" applyBorder="1" applyAlignment="1">
      <alignment horizontal="left" vertical="top" wrapText="1"/>
    </xf>
    <xf numFmtId="0" fontId="16" fillId="21" borderId="0" xfId="0" applyFont="1" applyFill="1" applyBorder="1" applyAlignment="1" applyProtection="1">
      <alignment vertical="top" wrapText="1"/>
    </xf>
    <xf numFmtId="0" fontId="3" fillId="6" borderId="4" xfId="0" applyFont="1" applyFill="1" applyBorder="1" applyAlignment="1" applyProtection="1">
      <alignment vertical="top"/>
    </xf>
    <xf numFmtId="0" fontId="3" fillId="6" borderId="6" xfId="0" applyFont="1" applyFill="1" applyBorder="1" applyAlignment="1" applyProtection="1">
      <alignment vertical="top"/>
    </xf>
    <xf numFmtId="0" fontId="3" fillId="6" borderId="7" xfId="0" applyFont="1" applyFill="1" applyBorder="1" applyAlignment="1" applyProtection="1">
      <alignment vertical="top"/>
    </xf>
    <xf numFmtId="0" fontId="7" fillId="22" borderId="19" xfId="0" applyFont="1" applyFill="1" applyBorder="1" applyAlignment="1" applyProtection="1">
      <alignment vertical="top"/>
    </xf>
    <xf numFmtId="0" fontId="7" fillId="22" borderId="20" xfId="0" applyFont="1" applyFill="1" applyBorder="1" applyAlignment="1" applyProtection="1">
      <alignment vertical="top"/>
    </xf>
    <xf numFmtId="0" fontId="7" fillId="22" borderId="20" xfId="0" applyFont="1" applyFill="1" applyBorder="1" applyAlignment="1" applyProtection="1">
      <alignment vertical="top" wrapText="1"/>
    </xf>
    <xf numFmtId="0" fontId="7" fillId="22" borderId="21" xfId="0" applyFont="1" applyFill="1" applyBorder="1" applyAlignment="1" applyProtection="1">
      <alignment vertical="top" wrapText="1"/>
    </xf>
    <xf numFmtId="0" fontId="3" fillId="6" borderId="11" xfId="0" applyFont="1" applyFill="1" applyBorder="1" applyAlignment="1" applyProtection="1">
      <alignment vertical="top"/>
    </xf>
    <xf numFmtId="0" fontId="5" fillId="14" borderId="22" xfId="6" applyFont="1" applyBorder="1" applyProtection="1">
      <alignment vertical="top" wrapText="1"/>
    </xf>
    <xf numFmtId="0" fontId="4" fillId="14" borderId="23" xfId="6" applyBorder="1" applyProtection="1">
      <alignment vertical="top" wrapText="1"/>
    </xf>
    <xf numFmtId="0" fontId="4" fillId="14" borderId="23" xfId="6" applyBorder="1" applyProtection="1">
      <alignment vertical="top" wrapText="1"/>
      <protection locked="0"/>
    </xf>
    <xf numFmtId="0" fontId="4" fillId="14" borderId="23" xfId="6" applyBorder="1">
      <alignment vertical="top" wrapText="1"/>
    </xf>
    <xf numFmtId="0" fontId="4" fillId="14" borderId="24" xfId="6" applyBorder="1" applyProtection="1">
      <alignment vertical="top" wrapText="1"/>
      <protection locked="0"/>
    </xf>
    <xf numFmtId="0" fontId="11" fillId="14" borderId="22" xfId="6" applyFont="1" applyBorder="1" applyProtection="1">
      <alignment vertical="top" wrapText="1"/>
    </xf>
    <xf numFmtId="0" fontId="5" fillId="11" borderId="22" xfId="5" applyFont="1" applyBorder="1" applyProtection="1">
      <alignment vertical="top" wrapText="1"/>
    </xf>
    <xf numFmtId="0" fontId="4" fillId="11" borderId="23" xfId="5" applyBorder="1" applyProtection="1">
      <alignment vertical="top" wrapText="1"/>
    </xf>
    <xf numFmtId="0" fontId="4" fillId="11" borderId="23" xfId="5" applyBorder="1" applyProtection="1">
      <alignment vertical="top" wrapText="1"/>
      <protection locked="0"/>
    </xf>
    <xf numFmtId="0" fontId="4" fillId="11" borderId="23" xfId="5" applyBorder="1">
      <alignment vertical="top" wrapText="1"/>
    </xf>
    <xf numFmtId="0" fontId="4" fillId="11" borderId="24" xfId="5" applyBorder="1" applyProtection="1">
      <alignment vertical="top" wrapText="1"/>
      <protection locked="0"/>
    </xf>
    <xf numFmtId="0" fontId="4" fillId="2" borderId="23" xfId="6" applyFill="1" applyBorder="1">
      <alignment vertical="top" wrapText="1"/>
    </xf>
    <xf numFmtId="0" fontId="4" fillId="18" borderId="23" xfId="6" applyFill="1" applyBorder="1" applyProtection="1">
      <alignment vertical="top" wrapText="1"/>
      <protection locked="0"/>
    </xf>
    <xf numFmtId="0" fontId="4" fillId="11" borderId="24" xfId="5" quotePrefix="1" applyBorder="1" applyProtection="1">
      <alignment vertical="top" wrapText="1"/>
      <protection locked="0"/>
    </xf>
    <xf numFmtId="0" fontId="4" fillId="14" borderId="23" xfId="6" applyFont="1" applyBorder="1" applyProtection="1">
      <alignment vertical="top" wrapText="1"/>
    </xf>
    <xf numFmtId="0" fontId="4" fillId="14" borderId="24" xfId="6" applyFont="1" applyBorder="1" applyProtection="1">
      <alignment vertical="top" wrapText="1"/>
      <protection locked="0"/>
    </xf>
    <xf numFmtId="0" fontId="4" fillId="11" borderId="23" xfId="5" applyFont="1" applyBorder="1" applyAlignment="1" applyProtection="1">
      <alignment vertical="top" wrapText="1"/>
    </xf>
    <xf numFmtId="0" fontId="5" fillId="11" borderId="25" xfId="5" applyFont="1" applyBorder="1" applyProtection="1">
      <alignment vertical="top" wrapText="1"/>
    </xf>
    <xf numFmtId="0" fontId="4" fillId="11" borderId="26" xfId="5" applyBorder="1" applyProtection="1">
      <alignment vertical="top" wrapText="1"/>
    </xf>
    <xf numFmtId="0" fontId="4" fillId="11" borderId="26" xfId="5" applyBorder="1" applyProtection="1">
      <alignment vertical="top" wrapText="1"/>
      <protection locked="0"/>
    </xf>
    <xf numFmtId="0" fontId="4" fillId="11" borderId="26" xfId="5" applyBorder="1">
      <alignment vertical="top" wrapText="1"/>
    </xf>
    <xf numFmtId="0" fontId="4" fillId="11" borderId="27" xfId="5" applyBorder="1" applyProtection="1">
      <alignment vertical="top" wrapText="1"/>
      <protection locked="0"/>
    </xf>
    <xf numFmtId="0" fontId="3" fillId="6" borderId="8" xfId="0" applyFont="1" applyFill="1" applyBorder="1" applyAlignment="1" applyProtection="1">
      <alignment vertical="top"/>
    </xf>
    <xf numFmtId="0" fontId="3" fillId="6" borderId="9" xfId="0" applyFont="1" applyFill="1" applyBorder="1" applyAlignment="1" applyProtection="1">
      <alignment vertical="top"/>
    </xf>
    <xf numFmtId="0" fontId="3" fillId="6" borderId="10" xfId="0" applyFont="1" applyFill="1" applyBorder="1" applyAlignment="1" applyProtection="1">
      <alignment vertical="top"/>
    </xf>
    <xf numFmtId="0" fontId="0" fillId="2" borderId="0" xfId="0" applyFill="1" applyAlignment="1">
      <alignment wrapText="1"/>
    </xf>
    <xf numFmtId="0" fontId="0" fillId="2" borderId="0" xfId="0" applyFont="1" applyFill="1"/>
    <xf numFmtId="0" fontId="11" fillId="14" borderId="23" xfId="6" applyFont="1" applyBorder="1" applyProtection="1">
      <alignment vertical="top" wrapText="1"/>
    </xf>
    <xf numFmtId="0" fontId="27" fillId="26" borderId="82" xfId="22" applyFont="1" applyBorder="1" applyProtection="1">
      <alignment vertical="top" wrapText="1"/>
    </xf>
    <xf numFmtId="0" fontId="35" fillId="26" borderId="82" xfId="22" applyFont="1" applyBorder="1" applyAlignment="1" applyProtection="1">
      <alignment vertical="top" wrapText="1"/>
    </xf>
    <xf numFmtId="0" fontId="27" fillId="26" borderId="82" xfId="22" applyFont="1" applyBorder="1" applyProtection="1">
      <alignment vertical="top" wrapText="1"/>
    </xf>
    <xf numFmtId="0" fontId="27" fillId="26" borderId="83" xfId="22" applyFont="1" applyBorder="1" applyAlignment="1" applyProtection="1">
      <alignment vertical="top" wrapText="1"/>
    </xf>
    <xf numFmtId="0" fontId="40" fillId="26" borderId="82" xfId="22" applyFont="1" applyBorder="1" applyProtection="1">
      <alignment vertical="top" wrapText="1"/>
    </xf>
    <xf numFmtId="0" fontId="27" fillId="26" borderId="82" xfId="22" applyFont="1" applyBorder="1" applyProtection="1">
      <alignment vertical="top" wrapText="1"/>
      <protection locked="0"/>
    </xf>
    <xf numFmtId="0" fontId="4" fillId="11" borderId="23" xfId="5" applyFont="1" applyBorder="1" applyAlignment="1" applyProtection="1">
      <alignment vertical="top" wrapText="1"/>
      <protection locked="0"/>
    </xf>
    <xf numFmtId="0" fontId="12" fillId="20" borderId="28" xfId="0" applyFont="1" applyFill="1" applyBorder="1" applyAlignment="1" applyProtection="1">
      <alignment horizontal="center" vertical="center"/>
    </xf>
    <xf numFmtId="0" fontId="12" fillId="20" borderId="29" xfId="0" applyFont="1" applyFill="1" applyBorder="1" applyAlignment="1" applyProtection="1">
      <alignment horizontal="center" vertical="center"/>
    </xf>
    <xf numFmtId="0" fontId="12" fillId="20" borderId="30" xfId="0" applyFont="1" applyFill="1" applyBorder="1" applyAlignment="1" applyProtection="1">
      <alignment horizontal="center" vertical="center"/>
    </xf>
    <xf numFmtId="0" fontId="4" fillId="0" borderId="17" xfId="0" applyFont="1" applyFill="1" applyBorder="1" applyAlignment="1" applyProtection="1">
      <alignment horizontal="left" vertical="top" wrapText="1"/>
    </xf>
    <xf numFmtId="14" fontId="4" fillId="0" borderId="17" xfId="0" quotePrefix="1" applyNumberFormat="1" applyFont="1" applyFill="1" applyBorder="1" applyAlignment="1" applyProtection="1">
      <alignment horizontal="left" vertical="top" wrapText="1"/>
      <protection locked="0"/>
    </xf>
    <xf numFmtId="0" fontId="4" fillId="0" borderId="17" xfId="0" quotePrefix="1" applyFont="1" applyFill="1" applyBorder="1" applyAlignment="1" applyProtection="1">
      <alignment horizontal="left" vertical="top" wrapText="1"/>
      <protection locked="0"/>
    </xf>
    <xf numFmtId="0" fontId="4" fillId="0" borderId="17" xfId="0" applyFont="1" applyFill="1" applyBorder="1" applyAlignment="1" applyProtection="1">
      <alignment horizontal="left" vertical="top" wrapText="1"/>
      <protection locked="0"/>
    </xf>
    <xf numFmtId="0" fontId="4" fillId="2" borderId="17" xfId="0" quotePrefix="1" applyFont="1" applyFill="1" applyBorder="1" applyAlignment="1" applyProtection="1">
      <alignment horizontal="left" vertical="top" wrapText="1"/>
      <protection locked="0"/>
    </xf>
    <xf numFmtId="0" fontId="4" fillId="2" borderId="17" xfId="0" applyFont="1" applyFill="1" applyBorder="1" applyAlignment="1" applyProtection="1">
      <alignment horizontal="left" vertical="top" wrapText="1"/>
      <protection locked="0"/>
    </xf>
    <xf numFmtId="0" fontId="13" fillId="6" borderId="34" xfId="0" applyFont="1" applyFill="1" applyBorder="1" applyAlignment="1" applyProtection="1">
      <alignment horizontal="center" vertical="top"/>
    </xf>
    <xf numFmtId="0" fontId="4" fillId="0" borderId="39" xfId="0" applyFont="1" applyFill="1" applyBorder="1" applyAlignment="1" applyProtection="1">
      <alignment horizontal="left" vertical="top" wrapText="1"/>
    </xf>
    <xf numFmtId="0" fontId="15" fillId="21" borderId="44" xfId="0" applyFont="1" applyFill="1" applyBorder="1" applyAlignment="1" applyProtection="1">
      <alignment horizontal="center" vertical="top" wrapText="1"/>
    </xf>
    <xf numFmtId="0" fontId="15" fillId="21" borderId="45" xfId="0" applyFont="1" applyFill="1" applyBorder="1" applyAlignment="1" applyProtection="1">
      <alignment horizontal="center" vertical="top" wrapText="1"/>
    </xf>
    <xf numFmtId="0" fontId="4" fillId="0" borderId="42" xfId="0" applyFont="1" applyFill="1" applyBorder="1" applyAlignment="1" applyProtection="1">
      <alignment horizontal="left" vertical="top" wrapText="1"/>
      <protection locked="0"/>
    </xf>
    <xf numFmtId="0" fontId="4" fillId="0" borderId="42" xfId="0" quotePrefix="1" applyFont="1" applyFill="1" applyBorder="1" applyAlignment="1" applyProtection="1">
      <alignment horizontal="left" vertical="top" wrapText="1"/>
      <protection locked="0"/>
    </xf>
    <xf numFmtId="0" fontId="4" fillId="0" borderId="36" xfId="0" applyFont="1" applyFill="1" applyBorder="1" applyAlignment="1" applyProtection="1">
      <alignment horizontal="left" vertical="top" wrapText="1"/>
      <protection locked="0"/>
    </xf>
    <xf numFmtId="0" fontId="4" fillId="0" borderId="36" xfId="0" quotePrefix="1" applyFont="1" applyFill="1" applyBorder="1" applyAlignment="1" applyProtection="1">
      <alignment horizontal="left" vertical="top" wrapText="1"/>
      <protection locked="0"/>
    </xf>
    <xf numFmtId="0" fontId="19" fillId="16" borderId="0" xfId="0" applyFont="1" applyFill="1" applyBorder="1" applyAlignment="1">
      <alignment horizontal="center" vertical="top" wrapText="1"/>
    </xf>
    <xf numFmtId="0" fontId="20" fillId="0" borderId="0" xfId="0" quotePrefix="1" applyFont="1" applyFill="1" applyBorder="1" applyAlignment="1">
      <alignment horizontal="center" vertical="top" wrapText="1"/>
    </xf>
    <xf numFmtId="0" fontId="20" fillId="0" borderId="0" xfId="0" applyFont="1" applyFill="1" applyBorder="1" applyAlignment="1">
      <alignment horizontal="center" vertical="top" wrapText="1"/>
    </xf>
    <xf numFmtId="0" fontId="19" fillId="16" borderId="47" xfId="0" applyFont="1" applyFill="1" applyBorder="1" applyAlignment="1">
      <alignment horizontal="center" vertical="top" wrapText="1"/>
    </xf>
    <xf numFmtId="0" fontId="21" fillId="6" borderId="48" xfId="0" applyFont="1" applyFill="1" applyBorder="1" applyAlignment="1">
      <alignment horizontal="center"/>
    </xf>
    <xf numFmtId="0" fontId="21" fillId="6" borderId="49" xfId="0" applyFont="1" applyFill="1" applyBorder="1" applyAlignment="1">
      <alignment horizontal="center"/>
    </xf>
    <xf numFmtId="0" fontId="21" fillId="6" borderId="50" xfId="0" applyFont="1" applyFill="1" applyBorder="1" applyAlignment="1">
      <alignment horizontal="center"/>
    </xf>
    <xf numFmtId="0" fontId="21" fillId="6" borderId="52" xfId="0" applyFont="1" applyFill="1" applyBorder="1" applyAlignment="1">
      <alignment horizontal="center"/>
    </xf>
    <xf numFmtId="0" fontId="21" fillId="6" borderId="53" xfId="0" applyFont="1" applyFill="1" applyBorder="1" applyAlignment="1">
      <alignment horizontal="center"/>
    </xf>
    <xf numFmtId="0" fontId="21" fillId="6" borderId="54" xfId="0" applyFont="1" applyFill="1" applyBorder="1" applyAlignment="1">
      <alignment horizontal="center"/>
    </xf>
    <xf numFmtId="0" fontId="0" fillId="2" borderId="73" xfId="0" applyFill="1" applyBorder="1" applyAlignment="1">
      <alignment horizontal="center"/>
    </xf>
    <xf numFmtId="0" fontId="0" fillId="2" borderId="50" xfId="0" applyFill="1" applyBorder="1" applyAlignment="1">
      <alignment horizontal="center"/>
    </xf>
    <xf numFmtId="0" fontId="0" fillId="2" borderId="60" xfId="0" applyFill="1" applyBorder="1" applyAlignment="1">
      <alignment horizontal="center"/>
    </xf>
    <xf numFmtId="0" fontId="0" fillId="2" borderId="75" xfId="0" applyFill="1" applyBorder="1" applyAlignment="1">
      <alignment horizontal="center"/>
    </xf>
    <xf numFmtId="0" fontId="0" fillId="2" borderId="70" xfId="0" applyFill="1" applyBorder="1" applyAlignment="1">
      <alignment horizontal="center"/>
    </xf>
    <xf numFmtId="0" fontId="0" fillId="2" borderId="79" xfId="0" applyFill="1" applyBorder="1" applyAlignment="1">
      <alignment horizontal="center"/>
    </xf>
    <xf numFmtId="0" fontId="0" fillId="2" borderId="56" xfId="0" applyFill="1" applyBorder="1" applyAlignment="1">
      <alignment horizontal="center"/>
    </xf>
    <xf numFmtId="0" fontId="0" fillId="2" borderId="57" xfId="0" applyFill="1" applyBorder="1" applyAlignment="1">
      <alignment horizontal="center"/>
    </xf>
    <xf numFmtId="0" fontId="0" fillId="2" borderId="68" xfId="0" applyFill="1" applyBorder="1" applyAlignment="1">
      <alignment horizontal="center"/>
    </xf>
    <xf numFmtId="0" fontId="0" fillId="2" borderId="69" xfId="0" applyFill="1" applyBorder="1" applyAlignment="1">
      <alignment horizontal="center"/>
    </xf>
    <xf numFmtId="0" fontId="21" fillId="6" borderId="71" xfId="0" applyFont="1" applyFill="1" applyBorder="1" applyAlignment="1">
      <alignment horizontal="center"/>
    </xf>
  </cellXfs>
  <cellStyles count="46">
    <cellStyle name="Advanced" xfId="5" xr:uid="{00000000-0005-0000-0000-000000000000}"/>
    <cellStyle name="Advanced 2" xfId="19" xr:uid="{00000000-0005-0000-0000-000001000000}"/>
    <cellStyle name="Advanced 2 2" xfId="42" xr:uid="{00000000-0005-0000-0000-000002000000}"/>
    <cellStyle name="Advanced 2 3" xfId="37" xr:uid="{00000000-0005-0000-0000-000003000000}"/>
    <cellStyle name="Advanced 2 4" xfId="34" xr:uid="{00000000-0005-0000-0000-000004000000}"/>
    <cellStyle name="Advanced 3" xfId="44" xr:uid="{00000000-0005-0000-0000-000005000000}"/>
    <cellStyle name="AE adjustment" xfId="11" xr:uid="{00000000-0005-0000-0000-000006000000}"/>
    <cellStyle name="AE adjustment 2" xfId="20" xr:uid="{00000000-0005-0000-0000-000007000000}"/>
    <cellStyle name="B/A/E" xfId="12" xr:uid="{00000000-0005-0000-0000-000008000000}"/>
    <cellStyle name="B/A/E 2" xfId="21" xr:uid="{00000000-0005-0000-0000-000009000000}"/>
    <cellStyle name="Basic" xfId="6" xr:uid="{00000000-0005-0000-0000-00000A000000}"/>
    <cellStyle name="Basic 2" xfId="22" xr:uid="{00000000-0005-0000-0000-00000B000000}"/>
    <cellStyle name="Basic 2 2" xfId="43" xr:uid="{00000000-0005-0000-0000-00000C000000}"/>
    <cellStyle name="Basic 2 3" xfId="38" xr:uid="{00000000-0005-0000-0000-00000D000000}"/>
    <cellStyle name="Basic 2 4" xfId="35" xr:uid="{00000000-0005-0000-0000-00000E000000}"/>
    <cellStyle name="Basic 3" xfId="41" xr:uid="{00000000-0005-0000-0000-00000F000000}"/>
    <cellStyle name="ENV advanced" xfId="4" xr:uid="{00000000-0005-0000-0000-000010000000}"/>
    <cellStyle name="ENV advanced 2" xfId="23" xr:uid="{00000000-0005-0000-0000-000011000000}"/>
    <cellStyle name="ENV basic" xfId="3" xr:uid="{00000000-0005-0000-0000-000012000000}"/>
    <cellStyle name="ENV basic 2" xfId="24" xr:uid="{00000000-0005-0000-0000-000013000000}"/>
    <cellStyle name="FM advanced" xfId="2" xr:uid="{00000000-0005-0000-0000-000014000000}"/>
    <cellStyle name="FM advanced 2" xfId="25" xr:uid="{00000000-0005-0000-0000-000015000000}"/>
    <cellStyle name="FM Basic" xfId="1" xr:uid="{00000000-0005-0000-0000-000016000000}"/>
    <cellStyle name="FM Basic 2" xfId="26" xr:uid="{00000000-0005-0000-0000-000017000000}"/>
    <cellStyle name="GEN/SPEC" xfId="13" xr:uid="{00000000-0005-0000-0000-000018000000}"/>
    <cellStyle name="GEN/SPEC 2" xfId="27" xr:uid="{00000000-0005-0000-0000-000019000000}"/>
    <cellStyle name="Normal 2" xfId="17" xr:uid="{00000000-0005-0000-0000-00001A000000}"/>
    <cellStyle name="Normální" xfId="0" builtinId="0"/>
    <cellStyle name="Percent 2" xfId="18" xr:uid="{00000000-0005-0000-0000-00001C000000}"/>
    <cellStyle name="Procenta" xfId="15" builtinId="5"/>
    <cellStyle name="SOC advanced" xfId="8" xr:uid="{00000000-0005-0000-0000-00001E000000}"/>
    <cellStyle name="SOC advanced 2" xfId="28" xr:uid="{00000000-0005-0000-0000-00001F000000}"/>
    <cellStyle name="SOC basic" xfId="7" xr:uid="{00000000-0005-0000-0000-000020000000}"/>
    <cellStyle name="SOC basic 2" xfId="29" xr:uid="{00000000-0005-0000-0000-000021000000}"/>
    <cellStyle name="Standard Q/G" xfId="14" xr:uid="{00000000-0005-0000-0000-000022000000}"/>
    <cellStyle name="Standard Q/G 2" xfId="30" xr:uid="{00000000-0005-0000-0000-000023000000}"/>
    <cellStyle name="Stil 1" xfId="16" xr:uid="{00000000-0005-0000-0000-000024000000}"/>
    <cellStyle name="Stil 1 2" xfId="31" xr:uid="{00000000-0005-0000-0000-000025000000}"/>
    <cellStyle name="Stil 1 2 2" xfId="45" xr:uid="{00000000-0005-0000-0000-000026000000}"/>
    <cellStyle name="Stil 1 2 3" xfId="39" xr:uid="{00000000-0005-0000-0000-000027000000}"/>
    <cellStyle name="Stil 1 2 4" xfId="36" xr:uid="{00000000-0005-0000-0000-000028000000}"/>
    <cellStyle name="Stil 1 3" xfId="40" xr:uid="{00000000-0005-0000-0000-000029000000}"/>
    <cellStyle name="UNC advanced" xfId="10" xr:uid="{00000000-0005-0000-0000-00002A000000}"/>
    <cellStyle name="UNC advanced 2" xfId="32" xr:uid="{00000000-0005-0000-0000-00002B000000}"/>
    <cellStyle name="UNC basic" xfId="9" xr:uid="{00000000-0005-0000-0000-00002C000000}"/>
    <cellStyle name="UNC basic 2" xfId="33" xr:uid="{00000000-0005-0000-0000-00002D000000}"/>
  </cellStyles>
  <dxfs count="9">
    <dxf>
      <fill>
        <patternFill>
          <bgColor rgb="FFC09B3E"/>
        </patternFill>
      </fill>
    </dxf>
    <dxf>
      <fill>
        <patternFill>
          <bgColor theme="4" tint="0.59996337778862885"/>
        </patternFill>
      </fill>
    </dxf>
    <dxf>
      <fill>
        <patternFill>
          <bgColor theme="0" tint="-0.24994659260841701"/>
        </patternFill>
      </fill>
    </dxf>
    <dxf>
      <fill>
        <patternFill>
          <bgColor rgb="FFFFC000"/>
        </patternFill>
      </fill>
    </dxf>
    <dxf>
      <fill>
        <patternFill>
          <bgColor rgb="FF008000"/>
        </patternFill>
      </fill>
    </dxf>
    <dxf>
      <fill>
        <patternFill>
          <bgColor rgb="FF008000"/>
        </patternFill>
      </fill>
    </dxf>
    <dxf>
      <font>
        <color auto="1"/>
      </font>
      <fill>
        <patternFill>
          <bgColor rgb="FF008000"/>
        </patternFill>
      </fill>
    </dxf>
    <dxf>
      <font>
        <color auto="1"/>
      </font>
      <fill>
        <patternFill>
          <bgColor rgb="FF008000"/>
        </patternFill>
      </fill>
    </dxf>
    <dxf>
      <fill>
        <patternFill>
          <bgColor rgb="FF008000"/>
        </patternFill>
      </fill>
    </dxf>
  </dxfs>
  <tableStyles count="0" defaultTableStyle="TableStyleMedium9" defaultPivotStyle="PivotStyleLight16"/>
  <colors>
    <mruColors>
      <color rgb="FF008000"/>
      <color rgb="FFDF2517"/>
      <color rgb="FFFFC000"/>
      <color rgb="FFC09B3E"/>
      <color rgb="FFF5C159"/>
      <color rgb="FFF6C500"/>
      <color rgb="FFF9A791"/>
      <color rgb="FFF34515"/>
      <color rgb="FFB6CBE4"/>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kas/Library/Mail%20Downloads/2014-04-16_Farmer_Self_Assessment_Tool_zum_Versand_an_SAI_Aenderungen_zu_Version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rmer self assessment tool_ges"/>
      <sheetName val="Quellen"/>
    </sheetNames>
    <sheetDataSet>
      <sheetData sheetId="0"/>
      <sheetData sheetId="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49"/>
  <sheetViews>
    <sheetView tabSelected="1" topLeftCell="A15" zoomScale="70" zoomScaleNormal="70" zoomScaleSheetLayoutView="40" zoomScalePageLayoutView="85" workbookViewId="0">
      <selection activeCell="I29" sqref="I29"/>
    </sheetView>
  </sheetViews>
  <sheetFormatPr defaultColWidth="0" defaultRowHeight="15" customHeight="1" zeroHeight="1"/>
  <cols>
    <col min="1" max="1" width="5.7109375" style="1" customWidth="1"/>
    <col min="2" max="2" width="13.42578125" style="125" customWidth="1"/>
    <col min="3" max="3" width="18" style="1" customWidth="1"/>
    <col min="4" max="4" width="14.5703125" style="1" customWidth="1"/>
    <col min="5" max="5" width="11.5703125" style="1" customWidth="1"/>
    <col min="6" max="6" width="29.7109375" style="1" customWidth="1"/>
    <col min="7" max="7" width="61.140625" style="1" customWidth="1"/>
    <col min="8" max="8" width="21.85546875" style="1" customWidth="1"/>
    <col min="9" max="9" width="13" style="1" customWidth="1"/>
    <col min="10" max="10" width="21.85546875" style="1" hidden="1" customWidth="1"/>
    <col min="11" max="11" width="66.7109375" style="126" customWidth="1"/>
    <col min="12" max="12" width="21.85546875" style="126" customWidth="1"/>
    <col min="13" max="13" width="5.85546875" style="126" customWidth="1"/>
    <col min="14" max="28" width="0" style="1" hidden="1" customWidth="1"/>
    <col min="29" max="16384" width="21.85546875" style="1" hidden="1"/>
  </cols>
  <sheetData>
    <row r="1" spans="1:30" ht="39" customHeight="1" thickBot="1">
      <c r="A1" s="56"/>
      <c r="B1" s="57" t="s">
        <v>396</v>
      </c>
      <c r="C1" s="58"/>
      <c r="D1" s="58"/>
      <c r="E1" s="59"/>
      <c r="F1" s="60">
        <f>COUNTBLANK(G4:G18) + COUNTBLANK(I29:I140)</f>
        <v>0</v>
      </c>
      <c r="G1" s="61"/>
      <c r="H1" s="61"/>
      <c r="I1" s="61"/>
      <c r="J1" s="61"/>
      <c r="K1" s="61"/>
      <c r="L1" s="61"/>
      <c r="M1" s="62"/>
    </row>
    <row r="2" spans="1:30" ht="60.75" thickBot="1">
      <c r="A2" s="63"/>
      <c r="B2" s="64" t="s">
        <v>411</v>
      </c>
      <c r="C2" s="65"/>
      <c r="D2" s="65"/>
      <c r="E2" s="65"/>
      <c r="F2" s="65"/>
      <c r="G2" s="65"/>
      <c r="H2" s="66"/>
      <c r="I2" s="66"/>
      <c r="J2" s="67"/>
      <c r="K2" s="66"/>
      <c r="L2" s="66"/>
      <c r="M2" s="68"/>
      <c r="AA2" s="69"/>
      <c r="AB2" s="69" t="s">
        <v>2</v>
      </c>
    </row>
    <row r="3" spans="1:30" s="73" customFormat="1" ht="18">
      <c r="A3" s="63"/>
      <c r="B3" s="70" t="s">
        <v>136</v>
      </c>
      <c r="C3" s="135" t="s">
        <v>139</v>
      </c>
      <c r="D3" s="136"/>
      <c r="E3" s="137"/>
      <c r="F3" s="71" t="s">
        <v>137</v>
      </c>
      <c r="G3" s="135" t="s">
        <v>138</v>
      </c>
      <c r="H3" s="136"/>
      <c r="I3" s="137"/>
      <c r="J3" s="71" t="s">
        <v>390</v>
      </c>
      <c r="K3" s="71" t="s">
        <v>164</v>
      </c>
      <c r="L3" s="72" t="s">
        <v>161</v>
      </c>
      <c r="M3" s="68"/>
      <c r="AA3" s="74"/>
      <c r="AB3" s="74" t="s">
        <v>0</v>
      </c>
      <c r="AC3" s="73" t="s">
        <v>1</v>
      </c>
    </row>
    <row r="4" spans="1:30" s="73" customFormat="1">
      <c r="A4" s="63"/>
      <c r="B4" s="4" t="s">
        <v>3</v>
      </c>
      <c r="C4" s="138" t="s">
        <v>140</v>
      </c>
      <c r="D4" s="138"/>
      <c r="E4" s="138"/>
      <c r="F4" s="5" t="s">
        <v>141</v>
      </c>
      <c r="G4" s="139">
        <v>43957</v>
      </c>
      <c r="H4" s="140"/>
      <c r="I4" s="140"/>
      <c r="J4" s="2"/>
      <c r="K4" s="5"/>
      <c r="L4" s="6"/>
      <c r="M4" s="68"/>
      <c r="AA4" s="74"/>
      <c r="AB4" s="74" t="s">
        <v>398</v>
      </c>
      <c r="AC4" s="73" t="s">
        <v>398</v>
      </c>
    </row>
    <row r="5" spans="1:30" s="73" customFormat="1" ht="85.5">
      <c r="A5" s="63"/>
      <c r="B5" s="4" t="s">
        <v>4</v>
      </c>
      <c r="C5" s="138" t="s">
        <v>140</v>
      </c>
      <c r="D5" s="138"/>
      <c r="E5" s="138"/>
      <c r="F5" s="5" t="s">
        <v>391</v>
      </c>
      <c r="G5" s="140" t="s">
        <v>523</v>
      </c>
      <c r="H5" s="140"/>
      <c r="I5" s="140"/>
      <c r="J5" s="2"/>
      <c r="K5" s="5"/>
      <c r="L5" s="6"/>
      <c r="M5" s="68"/>
      <c r="AA5" s="74"/>
      <c r="AB5" s="74" t="s">
        <v>399</v>
      </c>
      <c r="AC5" s="73" t="s">
        <v>399</v>
      </c>
    </row>
    <row r="6" spans="1:30" s="73" customFormat="1" ht="57">
      <c r="A6" s="63"/>
      <c r="B6" s="4" t="s">
        <v>5</v>
      </c>
      <c r="C6" s="138" t="s">
        <v>140</v>
      </c>
      <c r="D6" s="138"/>
      <c r="E6" s="138"/>
      <c r="F6" s="5" t="s">
        <v>314</v>
      </c>
      <c r="G6" s="140" t="s">
        <v>523</v>
      </c>
      <c r="H6" s="140"/>
      <c r="I6" s="140"/>
      <c r="J6" s="2"/>
      <c r="K6" s="5" t="s">
        <v>313</v>
      </c>
      <c r="L6" s="6"/>
      <c r="M6" s="68"/>
      <c r="AA6" s="74"/>
      <c r="AB6" s="74"/>
      <c r="AC6" s="73" t="s">
        <v>397</v>
      </c>
    </row>
    <row r="7" spans="1:30" s="73" customFormat="1" ht="28.5">
      <c r="A7" s="63"/>
      <c r="B7" s="4" t="s">
        <v>6</v>
      </c>
      <c r="C7" s="138" t="s">
        <v>140</v>
      </c>
      <c r="D7" s="138"/>
      <c r="E7" s="138"/>
      <c r="F7" s="5" t="s">
        <v>142</v>
      </c>
      <c r="G7" s="140" t="s">
        <v>518</v>
      </c>
      <c r="H7" s="140"/>
      <c r="I7" s="140"/>
      <c r="J7" s="2"/>
      <c r="K7" s="5" t="s">
        <v>155</v>
      </c>
      <c r="L7" s="6"/>
      <c r="M7" s="68"/>
      <c r="AA7" s="74"/>
      <c r="AB7" s="74"/>
      <c r="AC7" s="74"/>
      <c r="AD7" s="74"/>
    </row>
    <row r="8" spans="1:30" s="73" customFormat="1" ht="28.5">
      <c r="A8" s="63"/>
      <c r="B8" s="4" t="s">
        <v>7</v>
      </c>
      <c r="C8" s="138" t="s">
        <v>140</v>
      </c>
      <c r="D8" s="138"/>
      <c r="E8" s="138"/>
      <c r="F8" s="5" t="s">
        <v>143</v>
      </c>
      <c r="G8" s="140" t="s">
        <v>519</v>
      </c>
      <c r="H8" s="140"/>
      <c r="I8" s="140"/>
      <c r="J8" s="2"/>
      <c r="K8" s="5"/>
      <c r="L8" s="6"/>
      <c r="M8" s="68"/>
    </row>
    <row r="9" spans="1:30" s="73" customFormat="1" ht="42.75">
      <c r="A9" s="63"/>
      <c r="B9" s="4" t="s">
        <v>8</v>
      </c>
      <c r="C9" s="138" t="s">
        <v>140</v>
      </c>
      <c r="D9" s="138"/>
      <c r="E9" s="138"/>
      <c r="F9" s="5" t="s">
        <v>144</v>
      </c>
      <c r="G9" s="140" t="s">
        <v>398</v>
      </c>
      <c r="H9" s="140"/>
      <c r="I9" s="140"/>
      <c r="J9" s="2"/>
      <c r="K9" s="5" t="s">
        <v>151</v>
      </c>
      <c r="L9" s="6"/>
      <c r="M9" s="68"/>
    </row>
    <row r="10" spans="1:30" s="73" customFormat="1" ht="57">
      <c r="A10" s="63"/>
      <c r="B10" s="4" t="s">
        <v>9</v>
      </c>
      <c r="C10" s="138" t="s">
        <v>140</v>
      </c>
      <c r="D10" s="138"/>
      <c r="E10" s="138"/>
      <c r="F10" s="5" t="s">
        <v>152</v>
      </c>
      <c r="G10" s="140" t="s">
        <v>520</v>
      </c>
      <c r="H10" s="140"/>
      <c r="I10" s="140"/>
      <c r="J10" s="2"/>
      <c r="K10" s="5" t="s">
        <v>153</v>
      </c>
      <c r="L10" s="6"/>
      <c r="M10" s="68"/>
    </row>
    <row r="11" spans="1:30" s="73" customFormat="1" ht="142.9" customHeight="1">
      <c r="A11" s="63"/>
      <c r="B11" s="4" t="s">
        <v>10</v>
      </c>
      <c r="C11" s="138" t="s">
        <v>140</v>
      </c>
      <c r="D11" s="138"/>
      <c r="E11" s="138"/>
      <c r="F11" s="5" t="s">
        <v>145</v>
      </c>
      <c r="G11" s="141" t="s">
        <v>524</v>
      </c>
      <c r="H11" s="141"/>
      <c r="I11" s="141"/>
      <c r="J11" s="3"/>
      <c r="K11" s="5" t="s">
        <v>154</v>
      </c>
      <c r="L11" s="6"/>
      <c r="M11" s="68"/>
    </row>
    <row r="12" spans="1:30" s="73" customFormat="1" ht="61.9" customHeight="1">
      <c r="A12" s="63"/>
      <c r="B12" s="4" t="s">
        <v>11</v>
      </c>
      <c r="C12" s="138" t="s">
        <v>140</v>
      </c>
      <c r="D12" s="138"/>
      <c r="E12" s="138"/>
      <c r="F12" s="5" t="s">
        <v>146</v>
      </c>
      <c r="G12" s="140" t="s">
        <v>521</v>
      </c>
      <c r="H12" s="140"/>
      <c r="I12" s="140"/>
      <c r="J12" s="2"/>
      <c r="K12" s="5" t="s">
        <v>156</v>
      </c>
      <c r="L12" s="6"/>
      <c r="M12" s="68"/>
    </row>
    <row r="13" spans="1:30" s="73" customFormat="1" ht="114">
      <c r="A13" s="63"/>
      <c r="B13" s="4" t="s">
        <v>12</v>
      </c>
      <c r="C13" s="138" t="s">
        <v>140</v>
      </c>
      <c r="D13" s="138"/>
      <c r="E13" s="138"/>
      <c r="F13" s="5" t="s">
        <v>147</v>
      </c>
      <c r="G13" s="140" t="s">
        <v>522</v>
      </c>
      <c r="H13" s="140"/>
      <c r="I13" s="140"/>
      <c r="J13" s="2"/>
      <c r="K13" s="5" t="s">
        <v>158</v>
      </c>
      <c r="L13" s="6"/>
      <c r="M13" s="68"/>
    </row>
    <row r="14" spans="1:30" s="73" customFormat="1" ht="57">
      <c r="A14" s="63"/>
      <c r="B14" s="4" t="s">
        <v>13</v>
      </c>
      <c r="C14" s="138" t="s">
        <v>140</v>
      </c>
      <c r="D14" s="138"/>
      <c r="E14" s="138"/>
      <c r="F14" s="5" t="s">
        <v>148</v>
      </c>
      <c r="G14" s="140">
        <v>0</v>
      </c>
      <c r="H14" s="140"/>
      <c r="I14" s="140"/>
      <c r="J14" s="2"/>
      <c r="K14" s="5" t="s">
        <v>159</v>
      </c>
      <c r="L14" s="6"/>
      <c r="M14" s="68"/>
    </row>
    <row r="15" spans="1:30" s="73" customFormat="1" ht="136.5" customHeight="1">
      <c r="A15" s="63"/>
      <c r="B15" s="4" t="s">
        <v>14</v>
      </c>
      <c r="C15" s="138" t="s">
        <v>140</v>
      </c>
      <c r="D15" s="138"/>
      <c r="E15" s="138"/>
      <c r="F15" s="75" t="s">
        <v>157</v>
      </c>
      <c r="G15" s="142">
        <v>2</v>
      </c>
      <c r="H15" s="142"/>
      <c r="I15" s="142"/>
      <c r="J15" s="76"/>
      <c r="K15" s="5" t="s">
        <v>315</v>
      </c>
      <c r="L15" s="6"/>
      <c r="M15" s="68"/>
    </row>
    <row r="16" spans="1:30" s="73" customFormat="1" ht="110.25" customHeight="1">
      <c r="A16" s="63"/>
      <c r="B16" s="4" t="s">
        <v>15</v>
      </c>
      <c r="C16" s="138" t="s">
        <v>140</v>
      </c>
      <c r="D16" s="138"/>
      <c r="E16" s="138"/>
      <c r="F16" s="75" t="s">
        <v>316</v>
      </c>
      <c r="G16" s="143" t="s">
        <v>399</v>
      </c>
      <c r="H16" s="142"/>
      <c r="I16" s="142"/>
      <c r="J16" s="76"/>
      <c r="K16" s="5" t="s">
        <v>160</v>
      </c>
      <c r="L16" s="6"/>
      <c r="M16" s="68"/>
    </row>
    <row r="17" spans="1:13" s="73" customFormat="1" ht="42.75">
      <c r="A17" s="63"/>
      <c r="B17" s="4" t="s">
        <v>16</v>
      </c>
      <c r="C17" s="138" t="s">
        <v>140</v>
      </c>
      <c r="D17" s="138"/>
      <c r="E17" s="138"/>
      <c r="F17" s="5" t="s">
        <v>149</v>
      </c>
      <c r="G17" s="140">
        <v>0</v>
      </c>
      <c r="H17" s="140"/>
      <c r="I17" s="140"/>
      <c r="J17" s="2"/>
      <c r="K17" s="5" t="s">
        <v>189</v>
      </c>
      <c r="L17" s="6"/>
      <c r="M17" s="68"/>
    </row>
    <row r="18" spans="1:13" s="73" customFormat="1" ht="15.75" thickBot="1">
      <c r="A18" s="63"/>
      <c r="B18" s="8" t="s">
        <v>17</v>
      </c>
      <c r="C18" s="145" t="s">
        <v>140</v>
      </c>
      <c r="D18" s="145"/>
      <c r="E18" s="145"/>
      <c r="F18" s="9" t="s">
        <v>150</v>
      </c>
      <c r="G18" s="143" t="s">
        <v>399</v>
      </c>
      <c r="H18" s="142"/>
      <c r="I18" s="142"/>
      <c r="J18" s="10"/>
      <c r="K18" s="9"/>
      <c r="L18" s="11"/>
      <c r="M18" s="68"/>
    </row>
    <row r="19" spans="1:13" s="73" customFormat="1" ht="15.75" customHeight="1" thickBot="1">
      <c r="A19" s="63"/>
      <c r="B19" s="146" t="s">
        <v>18</v>
      </c>
      <c r="C19" s="147"/>
      <c r="D19" s="147"/>
      <c r="E19" s="147"/>
      <c r="F19" s="147"/>
      <c r="G19" s="147"/>
      <c r="H19" s="147"/>
      <c r="I19" s="147"/>
      <c r="J19" s="147"/>
      <c r="K19" s="147"/>
      <c r="L19" s="77"/>
      <c r="M19" s="68"/>
    </row>
    <row r="20" spans="1:13" s="80" customFormat="1">
      <c r="A20" s="78"/>
      <c r="B20" s="13" t="s">
        <v>19</v>
      </c>
      <c r="C20" s="148"/>
      <c r="D20" s="148"/>
      <c r="E20" s="148"/>
      <c r="F20" s="14"/>
      <c r="G20" s="149"/>
      <c r="H20" s="149"/>
      <c r="I20" s="149"/>
      <c r="J20" s="54"/>
      <c r="K20" s="14"/>
      <c r="L20" s="12"/>
      <c r="M20" s="79"/>
    </row>
    <row r="21" spans="1:13" s="80" customFormat="1" ht="15.75" thickBot="1">
      <c r="A21" s="78"/>
      <c r="B21" s="15" t="s">
        <v>19</v>
      </c>
      <c r="C21" s="150"/>
      <c r="D21" s="150"/>
      <c r="E21" s="150"/>
      <c r="F21" s="16"/>
      <c r="G21" s="151"/>
      <c r="H21" s="151"/>
      <c r="I21" s="151"/>
      <c r="J21" s="55"/>
      <c r="K21" s="16"/>
      <c r="L21" s="7"/>
      <c r="M21" s="79"/>
    </row>
    <row r="22" spans="1:13" s="73" customFormat="1" ht="15.75" thickBot="1">
      <c r="A22" s="81"/>
      <c r="B22" s="82"/>
      <c r="C22" s="82"/>
      <c r="D22" s="82"/>
      <c r="E22" s="82"/>
      <c r="F22" s="82"/>
      <c r="G22" s="82"/>
      <c r="H22" s="82"/>
      <c r="I22" s="82"/>
      <c r="J22" s="83"/>
      <c r="K22" s="82"/>
      <c r="L22" s="82"/>
      <c r="M22" s="84"/>
    </row>
    <row r="23" spans="1:13" s="73" customFormat="1">
      <c r="A23" s="63"/>
      <c r="B23" s="66"/>
      <c r="C23" s="66"/>
      <c r="D23" s="66"/>
      <c r="E23" s="66"/>
      <c r="F23" s="66"/>
      <c r="G23" s="66"/>
      <c r="H23" s="66"/>
      <c r="I23" s="66"/>
      <c r="J23" s="85"/>
      <c r="K23" s="66"/>
      <c r="L23" s="66"/>
      <c r="M23" s="68"/>
    </row>
    <row r="24" spans="1:13" s="73" customFormat="1">
      <c r="A24" s="63"/>
      <c r="B24" s="86"/>
      <c r="C24" s="87"/>
      <c r="D24" s="87"/>
      <c r="E24" s="87"/>
      <c r="F24" s="88" t="s">
        <v>410</v>
      </c>
      <c r="G24" s="88" t="str">
        <f>IF($G$14=0,(IF($G$15=0,(IF($G$16="Ne","Zapnutí","Vypnutí")),"Vypnutí")),"Vypnutí")</f>
        <v>Vypnutí</v>
      </c>
      <c r="H24" s="89"/>
      <c r="I24" s="89"/>
      <c r="J24" s="90"/>
      <c r="K24" s="91"/>
      <c r="L24" s="91"/>
      <c r="M24" s="68"/>
    </row>
    <row r="25" spans="1:13" s="73" customFormat="1">
      <c r="A25" s="63"/>
      <c r="B25" s="86"/>
      <c r="C25" s="87"/>
      <c r="D25" s="87"/>
      <c r="E25" s="87"/>
      <c r="F25" s="88" t="s">
        <v>409</v>
      </c>
      <c r="G25" s="88" t="str">
        <f>IF(G18="Ne","Zapnutí","Vypnutí")</f>
        <v>Zapnutí</v>
      </c>
      <c r="H25" s="89"/>
      <c r="I25" s="89"/>
      <c r="J25" s="90"/>
      <c r="K25" s="91"/>
      <c r="L25" s="91"/>
      <c r="M25" s="68"/>
    </row>
    <row r="26" spans="1:13" s="73" customFormat="1" ht="15.75" thickBot="1">
      <c r="A26" s="81"/>
      <c r="B26" s="82"/>
      <c r="C26" s="82"/>
      <c r="D26" s="82"/>
      <c r="E26" s="82"/>
      <c r="F26" s="82"/>
      <c r="G26" s="82"/>
      <c r="H26" s="82"/>
      <c r="I26" s="82"/>
      <c r="J26" s="83"/>
      <c r="K26" s="82"/>
      <c r="L26" s="82"/>
      <c r="M26" s="84"/>
    </row>
    <row r="27" spans="1:13" s="73" customFormat="1" ht="45.75" thickBot="1">
      <c r="A27" s="92"/>
      <c r="B27" s="144" t="s">
        <v>512</v>
      </c>
      <c r="C27" s="144"/>
      <c r="D27" s="144"/>
      <c r="E27" s="144"/>
      <c r="F27" s="144"/>
      <c r="G27" s="144"/>
      <c r="H27" s="144"/>
      <c r="I27" s="144"/>
      <c r="J27" s="144"/>
      <c r="K27" s="144"/>
      <c r="L27" s="144"/>
      <c r="M27" s="93"/>
    </row>
    <row r="28" spans="1:13" s="73" customFormat="1" ht="19.5" customHeight="1">
      <c r="A28" s="94"/>
      <c r="B28" s="95" t="s">
        <v>136</v>
      </c>
      <c r="C28" s="96" t="s">
        <v>139</v>
      </c>
      <c r="D28" s="96" t="s">
        <v>162</v>
      </c>
      <c r="E28" s="96" t="s">
        <v>20</v>
      </c>
      <c r="F28" s="97" t="s">
        <v>137</v>
      </c>
      <c r="G28" s="97" t="s">
        <v>343</v>
      </c>
      <c r="H28" s="97" t="s">
        <v>163</v>
      </c>
      <c r="I28" s="97" t="s">
        <v>138</v>
      </c>
      <c r="J28" s="97" t="s">
        <v>390</v>
      </c>
      <c r="K28" s="97" t="s">
        <v>165</v>
      </c>
      <c r="L28" s="98" t="s">
        <v>161</v>
      </c>
      <c r="M28" s="99"/>
    </row>
    <row r="29" spans="1:13" s="73" customFormat="1" ht="57" customHeight="1">
      <c r="A29" s="94"/>
      <c r="B29" s="100" t="s">
        <v>21</v>
      </c>
      <c r="C29" s="101" t="s">
        <v>166</v>
      </c>
      <c r="D29" s="101" t="s">
        <v>289</v>
      </c>
      <c r="E29" s="101" t="s">
        <v>20</v>
      </c>
      <c r="F29" s="101" t="s">
        <v>414</v>
      </c>
      <c r="G29" s="101"/>
      <c r="H29" s="101" t="s">
        <v>168</v>
      </c>
      <c r="I29" s="102" t="s">
        <v>398</v>
      </c>
      <c r="J29" s="103" t="str">
        <f t="shared" ref="J29:J80" si="0">I29</f>
        <v>Ano</v>
      </c>
      <c r="K29" s="101" t="s">
        <v>177</v>
      </c>
      <c r="L29" s="104"/>
      <c r="M29" s="99"/>
    </row>
    <row r="30" spans="1:13" s="73" customFormat="1" ht="42.75">
      <c r="A30" s="94"/>
      <c r="B30" s="105" t="s">
        <v>22</v>
      </c>
      <c r="C30" s="101" t="s">
        <v>166</v>
      </c>
      <c r="D30" s="101" t="s">
        <v>290</v>
      </c>
      <c r="E30" s="101" t="s">
        <v>20</v>
      </c>
      <c r="F30" s="101" t="s">
        <v>317</v>
      </c>
      <c r="G30" s="101" t="s">
        <v>330</v>
      </c>
      <c r="H30" s="127" t="s">
        <v>312</v>
      </c>
      <c r="I30" s="102" t="s">
        <v>398</v>
      </c>
      <c r="J30" s="103" t="str">
        <f t="shared" si="0"/>
        <v>Ano</v>
      </c>
      <c r="K30" s="101"/>
      <c r="L30" s="104"/>
      <c r="M30" s="99"/>
    </row>
    <row r="31" spans="1:13" s="73" customFormat="1" ht="99.75">
      <c r="A31" s="94"/>
      <c r="B31" s="105" t="s">
        <v>23</v>
      </c>
      <c r="C31" s="101" t="s">
        <v>166</v>
      </c>
      <c r="D31" s="101" t="s">
        <v>290</v>
      </c>
      <c r="E31" s="101" t="s">
        <v>291</v>
      </c>
      <c r="F31" s="101" t="s">
        <v>169</v>
      </c>
      <c r="G31" s="101"/>
      <c r="H31" s="127" t="s">
        <v>312</v>
      </c>
      <c r="I31" s="102" t="s">
        <v>398</v>
      </c>
      <c r="J31" s="103" t="str">
        <f t="shared" si="0"/>
        <v>Ano</v>
      </c>
      <c r="K31" s="101"/>
      <c r="L31" s="104"/>
      <c r="M31" s="99"/>
    </row>
    <row r="32" spans="1:13" s="73" customFormat="1" ht="57">
      <c r="A32" s="94"/>
      <c r="B32" s="100" t="s">
        <v>24</v>
      </c>
      <c r="C32" s="101" t="s">
        <v>167</v>
      </c>
      <c r="D32" s="101" t="s">
        <v>292</v>
      </c>
      <c r="E32" s="101" t="s">
        <v>291</v>
      </c>
      <c r="F32" s="101" t="s">
        <v>170</v>
      </c>
      <c r="G32" s="101" t="s">
        <v>345</v>
      </c>
      <c r="H32" s="101" t="s">
        <v>168</v>
      </c>
      <c r="I32" s="102" t="s">
        <v>398</v>
      </c>
      <c r="J32" s="103" t="str">
        <f t="shared" si="0"/>
        <v>Ano</v>
      </c>
      <c r="K32" s="101" t="s">
        <v>178</v>
      </c>
      <c r="L32" s="104"/>
      <c r="M32" s="99"/>
    </row>
    <row r="33" spans="1:13" s="73" customFormat="1" ht="42.75" customHeight="1">
      <c r="A33" s="94"/>
      <c r="B33" s="106" t="s">
        <v>25</v>
      </c>
      <c r="C33" s="107" t="s">
        <v>167</v>
      </c>
      <c r="D33" s="107" t="s">
        <v>289</v>
      </c>
      <c r="E33" s="107" t="s">
        <v>291</v>
      </c>
      <c r="F33" s="107" t="s">
        <v>415</v>
      </c>
      <c r="G33" s="107" t="s">
        <v>416</v>
      </c>
      <c r="H33" s="107" t="s">
        <v>311</v>
      </c>
      <c r="I33" s="108" t="s">
        <v>397</v>
      </c>
      <c r="J33" s="109" t="str">
        <f t="shared" si="0"/>
        <v>Nepoužíváno</v>
      </c>
      <c r="K33" s="107" t="s">
        <v>179</v>
      </c>
      <c r="L33" s="110"/>
      <c r="M33" s="99"/>
    </row>
    <row r="34" spans="1:13" s="73" customFormat="1" ht="159" customHeight="1">
      <c r="A34" s="94"/>
      <c r="B34" s="106" t="s">
        <v>26</v>
      </c>
      <c r="C34" s="107" t="s">
        <v>167</v>
      </c>
      <c r="D34" s="107" t="s">
        <v>292</v>
      </c>
      <c r="E34" s="107" t="s">
        <v>291</v>
      </c>
      <c r="F34" s="107" t="s">
        <v>171</v>
      </c>
      <c r="G34" s="107" t="s">
        <v>513</v>
      </c>
      <c r="H34" s="107" t="s">
        <v>311</v>
      </c>
      <c r="I34" s="108" t="s">
        <v>398</v>
      </c>
      <c r="J34" s="109" t="str">
        <f t="shared" si="0"/>
        <v>Ano</v>
      </c>
      <c r="K34" s="107" t="s">
        <v>374</v>
      </c>
      <c r="L34" s="110"/>
      <c r="M34" s="99"/>
    </row>
    <row r="35" spans="1:13" s="73" customFormat="1" ht="57">
      <c r="A35" s="94"/>
      <c r="B35" s="100" t="s">
        <v>27</v>
      </c>
      <c r="C35" s="101" t="s">
        <v>167</v>
      </c>
      <c r="D35" s="101" t="s">
        <v>293</v>
      </c>
      <c r="E35" s="101" t="s">
        <v>291</v>
      </c>
      <c r="F35" s="128" t="s">
        <v>172</v>
      </c>
      <c r="G35" s="128"/>
      <c r="H35" s="101" t="s">
        <v>168</v>
      </c>
      <c r="I35" s="102" t="s">
        <v>398</v>
      </c>
      <c r="J35" s="103" t="str">
        <f t="shared" si="0"/>
        <v>Ano</v>
      </c>
      <c r="K35" s="101" t="s">
        <v>180</v>
      </c>
      <c r="L35" s="104"/>
      <c r="M35" s="99"/>
    </row>
    <row r="36" spans="1:13" s="73" customFormat="1" ht="305.64999999999998" customHeight="1">
      <c r="A36" s="94"/>
      <c r="B36" s="100" t="s">
        <v>28</v>
      </c>
      <c r="C36" s="101" t="s">
        <v>294</v>
      </c>
      <c r="D36" s="101" t="s">
        <v>289</v>
      </c>
      <c r="E36" s="101" t="s">
        <v>20</v>
      </c>
      <c r="F36" s="128" t="s">
        <v>173</v>
      </c>
      <c r="G36" s="128" t="s">
        <v>417</v>
      </c>
      <c r="H36" s="101" t="s">
        <v>168</v>
      </c>
      <c r="I36" s="102" t="s">
        <v>398</v>
      </c>
      <c r="J36" s="103" t="str">
        <f t="shared" si="0"/>
        <v>Ano</v>
      </c>
      <c r="K36" s="130" t="s">
        <v>344</v>
      </c>
      <c r="L36" s="104"/>
      <c r="M36" s="99"/>
    </row>
    <row r="37" spans="1:13" s="73" customFormat="1" ht="312.75" customHeight="1">
      <c r="A37" s="94"/>
      <c r="B37" s="100" t="s">
        <v>29</v>
      </c>
      <c r="C37" s="101" t="s">
        <v>294</v>
      </c>
      <c r="D37" s="101" t="s">
        <v>292</v>
      </c>
      <c r="E37" s="101" t="s">
        <v>20</v>
      </c>
      <c r="F37" s="128" t="s">
        <v>286</v>
      </c>
      <c r="G37" s="128" t="s">
        <v>331</v>
      </c>
      <c r="H37" s="101" t="s">
        <v>168</v>
      </c>
      <c r="I37" s="102" t="s">
        <v>398</v>
      </c>
      <c r="J37" s="103" t="str">
        <f t="shared" si="0"/>
        <v>Ano</v>
      </c>
      <c r="K37" s="130" t="s">
        <v>493</v>
      </c>
      <c r="L37" s="104"/>
      <c r="M37" s="99"/>
    </row>
    <row r="38" spans="1:13" s="73" customFormat="1" ht="71.25">
      <c r="A38" s="94"/>
      <c r="B38" s="106" t="s">
        <v>30</v>
      </c>
      <c r="C38" s="107" t="s">
        <v>294</v>
      </c>
      <c r="D38" s="107" t="s">
        <v>295</v>
      </c>
      <c r="E38" s="107" t="s">
        <v>20</v>
      </c>
      <c r="F38" s="107" t="s">
        <v>418</v>
      </c>
      <c r="G38" s="107"/>
      <c r="H38" s="107" t="s">
        <v>311</v>
      </c>
      <c r="I38" s="108" t="s">
        <v>398</v>
      </c>
      <c r="J38" s="107" t="str">
        <f t="shared" si="0"/>
        <v>Ano</v>
      </c>
      <c r="K38" s="107" t="s">
        <v>190</v>
      </c>
      <c r="L38" s="110"/>
      <c r="M38" s="99"/>
    </row>
    <row r="39" spans="1:13" s="73" customFormat="1" ht="59.65" customHeight="1">
      <c r="A39" s="94"/>
      <c r="B39" s="100" t="s">
        <v>31</v>
      </c>
      <c r="C39" s="101" t="s">
        <v>294</v>
      </c>
      <c r="D39" s="101" t="s">
        <v>290</v>
      </c>
      <c r="E39" s="101" t="s">
        <v>291</v>
      </c>
      <c r="F39" s="128" t="s">
        <v>174</v>
      </c>
      <c r="G39" s="128" t="s">
        <v>332</v>
      </c>
      <c r="H39" s="101" t="s">
        <v>168</v>
      </c>
      <c r="I39" s="102" t="s">
        <v>398</v>
      </c>
      <c r="J39" s="103" t="str">
        <f t="shared" si="0"/>
        <v>Ano</v>
      </c>
      <c r="K39" s="130"/>
      <c r="L39" s="104"/>
      <c r="M39" s="99"/>
    </row>
    <row r="40" spans="1:13" s="73" customFormat="1" ht="118.5" customHeight="1">
      <c r="A40" s="94"/>
      <c r="B40" s="100" t="s">
        <v>32</v>
      </c>
      <c r="C40" s="101" t="s">
        <v>294</v>
      </c>
      <c r="D40" s="101" t="s">
        <v>290</v>
      </c>
      <c r="E40" s="101" t="s">
        <v>291</v>
      </c>
      <c r="F40" s="128" t="s">
        <v>175</v>
      </c>
      <c r="G40" s="128" t="s">
        <v>333</v>
      </c>
      <c r="H40" s="101" t="s">
        <v>168</v>
      </c>
      <c r="I40" s="102" t="s">
        <v>398</v>
      </c>
      <c r="J40" s="103" t="str">
        <f t="shared" si="0"/>
        <v>Ano</v>
      </c>
      <c r="K40" s="130" t="s">
        <v>392</v>
      </c>
      <c r="L40" s="104"/>
      <c r="M40" s="99"/>
    </row>
    <row r="41" spans="1:13" s="73" customFormat="1" ht="241.5" customHeight="1">
      <c r="A41" s="94"/>
      <c r="B41" s="100" t="s">
        <v>33</v>
      </c>
      <c r="C41" s="101" t="s">
        <v>346</v>
      </c>
      <c r="D41" s="101" t="s">
        <v>289</v>
      </c>
      <c r="E41" s="101" t="s">
        <v>291</v>
      </c>
      <c r="F41" s="128" t="s">
        <v>231</v>
      </c>
      <c r="G41" s="130" t="s">
        <v>419</v>
      </c>
      <c r="H41" s="101" t="s">
        <v>168</v>
      </c>
      <c r="I41" s="102" t="s">
        <v>398</v>
      </c>
      <c r="J41" s="103" t="str">
        <f t="shared" si="0"/>
        <v>Ano</v>
      </c>
      <c r="K41" s="130" t="s">
        <v>288</v>
      </c>
      <c r="L41" s="104"/>
      <c r="M41" s="99"/>
    </row>
    <row r="42" spans="1:13" s="73" customFormat="1" ht="85.5">
      <c r="A42" s="94"/>
      <c r="B42" s="100" t="s">
        <v>34</v>
      </c>
      <c r="C42" s="101" t="s">
        <v>346</v>
      </c>
      <c r="D42" s="101" t="s">
        <v>296</v>
      </c>
      <c r="E42" s="101" t="s">
        <v>291</v>
      </c>
      <c r="F42" s="128" t="s">
        <v>232</v>
      </c>
      <c r="G42" s="130" t="s">
        <v>420</v>
      </c>
      <c r="H42" s="101" t="s">
        <v>168</v>
      </c>
      <c r="I42" s="102" t="s">
        <v>398</v>
      </c>
      <c r="J42" s="103" t="str">
        <f t="shared" si="0"/>
        <v>Ano</v>
      </c>
      <c r="K42" s="130" t="s">
        <v>181</v>
      </c>
      <c r="L42" s="104"/>
      <c r="M42" s="99"/>
    </row>
    <row r="43" spans="1:13" s="73" customFormat="1" ht="201" customHeight="1">
      <c r="A43" s="94"/>
      <c r="B43" s="100" t="s">
        <v>35</v>
      </c>
      <c r="C43" s="101" t="s">
        <v>346</v>
      </c>
      <c r="D43" s="101" t="s">
        <v>296</v>
      </c>
      <c r="E43" s="101" t="s">
        <v>395</v>
      </c>
      <c r="F43" s="130" t="s">
        <v>224</v>
      </c>
      <c r="G43" s="130" t="s">
        <v>421</v>
      </c>
      <c r="H43" s="101" t="s">
        <v>168</v>
      </c>
      <c r="I43" s="102" t="s">
        <v>398</v>
      </c>
      <c r="J43" s="103" t="str">
        <f t="shared" si="0"/>
        <v>Ano</v>
      </c>
      <c r="K43" s="130" t="s">
        <v>494</v>
      </c>
      <c r="L43" s="104"/>
      <c r="M43" s="99"/>
    </row>
    <row r="44" spans="1:13" s="73" customFormat="1" ht="74.25" customHeight="1">
      <c r="A44" s="94"/>
      <c r="B44" s="100" t="s">
        <v>36</v>
      </c>
      <c r="C44" s="101" t="s">
        <v>346</v>
      </c>
      <c r="D44" s="101" t="s">
        <v>296</v>
      </c>
      <c r="E44" s="101" t="s">
        <v>395</v>
      </c>
      <c r="F44" s="130" t="s">
        <v>422</v>
      </c>
      <c r="G44" s="130" t="s">
        <v>423</v>
      </c>
      <c r="H44" s="101" t="s">
        <v>168</v>
      </c>
      <c r="I44" s="102" t="s">
        <v>397</v>
      </c>
      <c r="J44" s="103" t="str">
        <f t="shared" si="0"/>
        <v>Nepoužíváno</v>
      </c>
      <c r="K44" s="130" t="s">
        <v>393</v>
      </c>
      <c r="L44" s="104"/>
      <c r="M44" s="99"/>
    </row>
    <row r="45" spans="1:13" s="73" customFormat="1" ht="130.15" customHeight="1">
      <c r="A45" s="94"/>
      <c r="B45" s="106" t="s">
        <v>37</v>
      </c>
      <c r="C45" s="107" t="s">
        <v>346</v>
      </c>
      <c r="D45" s="107" t="s">
        <v>290</v>
      </c>
      <c r="E45" s="107" t="s">
        <v>291</v>
      </c>
      <c r="F45" s="107" t="s">
        <v>424</v>
      </c>
      <c r="G45" s="107"/>
      <c r="H45" s="107" t="s">
        <v>311</v>
      </c>
      <c r="I45" s="108" t="s">
        <v>398</v>
      </c>
      <c r="J45" s="107" t="str">
        <f t="shared" si="0"/>
        <v>Ano</v>
      </c>
      <c r="K45" s="107" t="s">
        <v>495</v>
      </c>
      <c r="L45" s="110"/>
      <c r="M45" s="99"/>
    </row>
    <row r="46" spans="1:13" s="73" customFormat="1" ht="153.75" customHeight="1">
      <c r="A46" s="94"/>
      <c r="B46" s="100" t="s">
        <v>38</v>
      </c>
      <c r="C46" s="101" t="s">
        <v>346</v>
      </c>
      <c r="D46" s="101" t="s">
        <v>293</v>
      </c>
      <c r="E46" s="101" t="s">
        <v>291</v>
      </c>
      <c r="F46" s="128" t="s">
        <v>225</v>
      </c>
      <c r="G46" s="130" t="s">
        <v>425</v>
      </c>
      <c r="H46" s="101" t="s">
        <v>168</v>
      </c>
      <c r="I46" s="112" t="s">
        <v>398</v>
      </c>
      <c r="J46" s="103" t="str">
        <f t="shared" si="0"/>
        <v>Ano</v>
      </c>
      <c r="K46" s="130"/>
      <c r="L46" s="104"/>
      <c r="M46" s="99"/>
    </row>
    <row r="47" spans="1:13" s="73" customFormat="1" ht="187.9" customHeight="1">
      <c r="A47" s="94"/>
      <c r="B47" s="106" t="s">
        <v>39</v>
      </c>
      <c r="C47" s="107" t="s">
        <v>297</v>
      </c>
      <c r="D47" s="107" t="s">
        <v>289</v>
      </c>
      <c r="E47" s="107" t="s">
        <v>291</v>
      </c>
      <c r="F47" s="107" t="s">
        <v>226</v>
      </c>
      <c r="G47" s="107" t="s">
        <v>426</v>
      </c>
      <c r="H47" s="107" t="s">
        <v>311</v>
      </c>
      <c r="I47" s="108" t="s">
        <v>398</v>
      </c>
      <c r="J47" s="107" t="str">
        <f t="shared" si="0"/>
        <v>Ano</v>
      </c>
      <c r="K47" s="107"/>
      <c r="L47" s="110"/>
      <c r="M47" s="99"/>
    </row>
    <row r="48" spans="1:13" s="73" customFormat="1" ht="156.75">
      <c r="A48" s="94"/>
      <c r="B48" s="100" t="s">
        <v>40</v>
      </c>
      <c r="C48" s="101" t="s">
        <v>297</v>
      </c>
      <c r="D48" s="101" t="s">
        <v>290</v>
      </c>
      <c r="E48" s="101" t="s">
        <v>395</v>
      </c>
      <c r="F48" s="128" t="s">
        <v>176</v>
      </c>
      <c r="G48" s="128" t="s">
        <v>514</v>
      </c>
      <c r="H48" s="101" t="s">
        <v>168</v>
      </c>
      <c r="I48" s="102" t="s">
        <v>398</v>
      </c>
      <c r="J48" s="103" t="str">
        <f t="shared" si="0"/>
        <v>Ano</v>
      </c>
      <c r="K48" s="130" t="s">
        <v>516</v>
      </c>
      <c r="L48" s="104"/>
      <c r="M48" s="99"/>
    </row>
    <row r="49" spans="1:13" s="73" customFormat="1" ht="199.5">
      <c r="A49" s="94"/>
      <c r="B49" s="100" t="s">
        <v>41</v>
      </c>
      <c r="C49" s="101" t="s">
        <v>297</v>
      </c>
      <c r="D49" s="101" t="s">
        <v>290</v>
      </c>
      <c r="E49" s="101" t="s">
        <v>291</v>
      </c>
      <c r="F49" s="128" t="s">
        <v>227</v>
      </c>
      <c r="G49" s="130" t="s">
        <v>427</v>
      </c>
      <c r="H49" s="101" t="s">
        <v>168</v>
      </c>
      <c r="I49" s="102" t="s">
        <v>398</v>
      </c>
      <c r="J49" s="103" t="str">
        <f t="shared" si="0"/>
        <v>Ano</v>
      </c>
      <c r="K49" s="130" t="s">
        <v>182</v>
      </c>
      <c r="L49" s="104"/>
      <c r="M49" s="99"/>
    </row>
    <row r="50" spans="1:13" s="73" customFormat="1" ht="85.5">
      <c r="A50" s="94"/>
      <c r="B50" s="106" t="s">
        <v>42</v>
      </c>
      <c r="C50" s="107" t="s">
        <v>297</v>
      </c>
      <c r="D50" s="107" t="s">
        <v>290</v>
      </c>
      <c r="E50" s="107" t="s">
        <v>291</v>
      </c>
      <c r="F50" s="107" t="s">
        <v>228</v>
      </c>
      <c r="G50" s="107" t="s">
        <v>347</v>
      </c>
      <c r="H50" s="107" t="s">
        <v>311</v>
      </c>
      <c r="I50" s="108" t="s">
        <v>398</v>
      </c>
      <c r="J50" s="107" t="str">
        <f t="shared" si="0"/>
        <v>Ano</v>
      </c>
      <c r="K50" s="107"/>
      <c r="L50" s="110"/>
      <c r="M50" s="99"/>
    </row>
    <row r="51" spans="1:13" s="73" customFormat="1" ht="150.4" customHeight="1">
      <c r="A51" s="94"/>
      <c r="B51" s="100" t="s">
        <v>43</v>
      </c>
      <c r="C51" s="101" t="s">
        <v>298</v>
      </c>
      <c r="D51" s="101" t="s">
        <v>289</v>
      </c>
      <c r="E51" s="101" t="s">
        <v>291</v>
      </c>
      <c r="F51" s="101" t="s">
        <v>428</v>
      </c>
      <c r="G51" s="101" t="s">
        <v>429</v>
      </c>
      <c r="H51" s="101" t="s">
        <v>168</v>
      </c>
      <c r="I51" s="102" t="s">
        <v>398</v>
      </c>
      <c r="J51" s="103" t="str">
        <f t="shared" si="0"/>
        <v>Ano</v>
      </c>
      <c r="K51" s="130" t="s">
        <v>229</v>
      </c>
      <c r="L51" s="104"/>
      <c r="M51" s="99"/>
    </row>
    <row r="52" spans="1:13" s="73" customFormat="1" ht="239.25" customHeight="1">
      <c r="A52" s="94"/>
      <c r="B52" s="106" t="s">
        <v>44</v>
      </c>
      <c r="C52" s="107" t="s">
        <v>298</v>
      </c>
      <c r="D52" s="107" t="s">
        <v>292</v>
      </c>
      <c r="E52" s="107" t="s">
        <v>291</v>
      </c>
      <c r="F52" s="107" t="s">
        <v>230</v>
      </c>
      <c r="G52" s="107" t="s">
        <v>430</v>
      </c>
      <c r="H52" s="107" t="s">
        <v>311</v>
      </c>
      <c r="I52" s="108" t="s">
        <v>398</v>
      </c>
      <c r="J52" s="107" t="str">
        <f t="shared" si="0"/>
        <v>Ano</v>
      </c>
      <c r="K52" s="107"/>
      <c r="L52" s="110"/>
      <c r="M52" s="99"/>
    </row>
    <row r="53" spans="1:13" s="73" customFormat="1" ht="72" customHeight="1">
      <c r="A53" s="94"/>
      <c r="B53" s="100" t="s">
        <v>45</v>
      </c>
      <c r="C53" s="101" t="s">
        <v>298</v>
      </c>
      <c r="D53" s="101" t="s">
        <v>296</v>
      </c>
      <c r="E53" s="101" t="s">
        <v>291</v>
      </c>
      <c r="F53" s="101" t="s">
        <v>431</v>
      </c>
      <c r="G53" s="101" t="s">
        <v>334</v>
      </c>
      <c r="H53" s="101" t="s">
        <v>168</v>
      </c>
      <c r="I53" s="102" t="s">
        <v>398</v>
      </c>
      <c r="J53" s="103" t="str">
        <f t="shared" si="0"/>
        <v>Ano</v>
      </c>
      <c r="K53" s="130" t="s">
        <v>183</v>
      </c>
      <c r="L53" s="104"/>
      <c r="M53" s="99"/>
    </row>
    <row r="54" spans="1:13" s="73" customFormat="1" ht="48" customHeight="1">
      <c r="A54" s="94"/>
      <c r="B54" s="100" t="s">
        <v>46</v>
      </c>
      <c r="C54" s="101" t="s">
        <v>298</v>
      </c>
      <c r="D54" s="101" t="s">
        <v>290</v>
      </c>
      <c r="E54" s="101" t="s">
        <v>395</v>
      </c>
      <c r="F54" s="101" t="s">
        <v>432</v>
      </c>
      <c r="G54" s="101" t="s">
        <v>433</v>
      </c>
      <c r="H54" s="101" t="s">
        <v>168</v>
      </c>
      <c r="I54" s="102" t="s">
        <v>398</v>
      </c>
      <c r="J54" s="103" t="str">
        <f t="shared" si="0"/>
        <v>Ano</v>
      </c>
      <c r="K54" s="130" t="s">
        <v>184</v>
      </c>
      <c r="L54" s="104"/>
      <c r="M54" s="99"/>
    </row>
    <row r="55" spans="1:13" s="73" customFormat="1" ht="131.25" customHeight="1">
      <c r="A55" s="94"/>
      <c r="B55" s="100" t="s">
        <v>47</v>
      </c>
      <c r="C55" s="101" t="s">
        <v>298</v>
      </c>
      <c r="D55" s="101" t="s">
        <v>290</v>
      </c>
      <c r="E55" s="101" t="s">
        <v>395</v>
      </c>
      <c r="F55" s="101" t="s">
        <v>434</v>
      </c>
      <c r="G55" s="101" t="s">
        <v>335</v>
      </c>
      <c r="H55" s="101" t="s">
        <v>168</v>
      </c>
      <c r="I55" s="102" t="s">
        <v>398</v>
      </c>
      <c r="J55" s="103" t="str">
        <f t="shared" si="0"/>
        <v>Ano</v>
      </c>
      <c r="K55" s="130" t="s">
        <v>185</v>
      </c>
      <c r="L55" s="104"/>
      <c r="M55" s="99"/>
    </row>
    <row r="56" spans="1:13" s="73" customFormat="1" ht="122.25" customHeight="1">
      <c r="A56" s="94"/>
      <c r="B56" s="100" t="s">
        <v>48</v>
      </c>
      <c r="C56" s="101" t="s">
        <v>298</v>
      </c>
      <c r="D56" s="101" t="s">
        <v>293</v>
      </c>
      <c r="E56" s="101" t="s">
        <v>291</v>
      </c>
      <c r="F56" s="101" t="s">
        <v>435</v>
      </c>
      <c r="G56" s="101" t="s">
        <v>436</v>
      </c>
      <c r="H56" s="101" t="s">
        <v>168</v>
      </c>
      <c r="I56" s="102" t="s">
        <v>398</v>
      </c>
      <c r="J56" s="103" t="str">
        <f t="shared" si="0"/>
        <v>Ano</v>
      </c>
      <c r="K56" s="130" t="s">
        <v>186</v>
      </c>
      <c r="L56" s="104"/>
      <c r="M56" s="99"/>
    </row>
    <row r="57" spans="1:13" s="73" customFormat="1" ht="127.9" customHeight="1">
      <c r="A57" s="94"/>
      <c r="B57" s="100" t="s">
        <v>49</v>
      </c>
      <c r="C57" s="101" t="s">
        <v>298</v>
      </c>
      <c r="D57" s="101" t="s">
        <v>299</v>
      </c>
      <c r="E57" s="101" t="s">
        <v>300</v>
      </c>
      <c r="F57" s="128" t="s">
        <v>233</v>
      </c>
      <c r="G57" s="128" t="s">
        <v>336</v>
      </c>
      <c r="H57" s="101" t="s">
        <v>168</v>
      </c>
      <c r="I57" s="102" t="s">
        <v>398</v>
      </c>
      <c r="J57" s="103" t="str">
        <f t="shared" si="0"/>
        <v>Ano</v>
      </c>
      <c r="K57" s="130" t="s">
        <v>187</v>
      </c>
      <c r="L57" s="104"/>
      <c r="M57" s="99"/>
    </row>
    <row r="58" spans="1:13" s="73" customFormat="1" ht="260.25" customHeight="1">
      <c r="A58" s="94"/>
      <c r="B58" s="100" t="s">
        <v>50</v>
      </c>
      <c r="C58" s="101" t="s">
        <v>301</v>
      </c>
      <c r="D58" s="101" t="s">
        <v>295</v>
      </c>
      <c r="E58" s="101" t="s">
        <v>20</v>
      </c>
      <c r="F58" s="128" t="s">
        <v>318</v>
      </c>
      <c r="G58" s="129" t="s">
        <v>437</v>
      </c>
      <c r="H58" s="101" t="s">
        <v>168</v>
      </c>
      <c r="I58" s="102" t="s">
        <v>398</v>
      </c>
      <c r="J58" s="103" t="str">
        <f t="shared" si="0"/>
        <v>Ano</v>
      </c>
      <c r="K58" s="130" t="s">
        <v>319</v>
      </c>
      <c r="L58" s="104"/>
      <c r="M58" s="99"/>
    </row>
    <row r="59" spans="1:13" s="73" customFormat="1" ht="227.25" customHeight="1">
      <c r="A59" s="94"/>
      <c r="B59" s="106" t="s">
        <v>51</v>
      </c>
      <c r="C59" s="107" t="s">
        <v>301</v>
      </c>
      <c r="D59" s="107" t="s">
        <v>290</v>
      </c>
      <c r="E59" s="107" t="s">
        <v>395</v>
      </c>
      <c r="F59" s="107" t="s">
        <v>438</v>
      </c>
      <c r="G59" s="107" t="s">
        <v>439</v>
      </c>
      <c r="H59" s="107" t="s">
        <v>311</v>
      </c>
      <c r="I59" s="108" t="s">
        <v>398</v>
      </c>
      <c r="J59" s="107" t="str">
        <f t="shared" si="0"/>
        <v>Ano</v>
      </c>
      <c r="K59" s="107" t="s">
        <v>394</v>
      </c>
      <c r="L59" s="110"/>
      <c r="M59" s="99"/>
    </row>
    <row r="60" spans="1:13" s="73" customFormat="1" ht="183.75" customHeight="1">
      <c r="A60" s="94"/>
      <c r="B60" s="105" t="s">
        <v>52</v>
      </c>
      <c r="C60" s="101" t="s">
        <v>301</v>
      </c>
      <c r="D60" s="101" t="s">
        <v>296</v>
      </c>
      <c r="E60" s="101" t="s">
        <v>20</v>
      </c>
      <c r="F60" s="101" t="s">
        <v>440</v>
      </c>
      <c r="G60" s="101" t="s">
        <v>441</v>
      </c>
      <c r="H60" s="127" t="s">
        <v>312</v>
      </c>
      <c r="I60" s="102" t="s">
        <v>398</v>
      </c>
      <c r="J60" s="103" t="str">
        <f t="shared" si="0"/>
        <v>Ano</v>
      </c>
      <c r="K60" s="130" t="s">
        <v>375</v>
      </c>
      <c r="L60" s="104"/>
      <c r="M60" s="99"/>
    </row>
    <row r="61" spans="1:13" s="73" customFormat="1" ht="114">
      <c r="A61" s="94"/>
      <c r="B61" s="106" t="s">
        <v>53</v>
      </c>
      <c r="C61" s="107" t="s">
        <v>301</v>
      </c>
      <c r="D61" s="107" t="s">
        <v>296</v>
      </c>
      <c r="E61" s="107" t="s">
        <v>20</v>
      </c>
      <c r="F61" s="107" t="s">
        <v>442</v>
      </c>
      <c r="G61" s="107" t="s">
        <v>376</v>
      </c>
      <c r="H61" s="107" t="s">
        <v>311</v>
      </c>
      <c r="I61" s="108" t="s">
        <v>398</v>
      </c>
      <c r="J61" s="111" t="str">
        <f t="shared" si="0"/>
        <v>Ano</v>
      </c>
      <c r="K61" s="107" t="s">
        <v>496</v>
      </c>
      <c r="L61" s="110"/>
      <c r="M61" s="99"/>
    </row>
    <row r="62" spans="1:13" s="73" customFormat="1" ht="94.15" customHeight="1">
      <c r="A62" s="94"/>
      <c r="B62" s="105" t="s">
        <v>54</v>
      </c>
      <c r="C62" s="101" t="s">
        <v>301</v>
      </c>
      <c r="D62" s="101" t="s">
        <v>290</v>
      </c>
      <c r="E62" s="101" t="s">
        <v>300</v>
      </c>
      <c r="F62" s="128" t="s">
        <v>372</v>
      </c>
      <c r="G62" s="128"/>
      <c r="H62" s="127" t="s">
        <v>312</v>
      </c>
      <c r="I62" s="102" t="s">
        <v>398</v>
      </c>
      <c r="J62" s="103" t="str">
        <f t="shared" si="0"/>
        <v>Ano</v>
      </c>
      <c r="K62" s="130" t="s">
        <v>377</v>
      </c>
      <c r="L62" s="104"/>
      <c r="M62" s="99"/>
    </row>
    <row r="63" spans="1:13" s="73" customFormat="1" ht="297.75" customHeight="1">
      <c r="A63" s="94"/>
      <c r="B63" s="100" t="s">
        <v>55</v>
      </c>
      <c r="C63" s="101" t="s">
        <v>301</v>
      </c>
      <c r="D63" s="101" t="s">
        <v>290</v>
      </c>
      <c r="E63" s="101" t="s">
        <v>395</v>
      </c>
      <c r="F63" s="101" t="s">
        <v>443</v>
      </c>
      <c r="G63" s="128"/>
      <c r="H63" s="101" t="s">
        <v>168</v>
      </c>
      <c r="I63" s="102" t="s">
        <v>398</v>
      </c>
      <c r="J63" s="103" t="str">
        <f t="shared" si="0"/>
        <v>Ano</v>
      </c>
      <c r="K63" s="130" t="s">
        <v>320</v>
      </c>
      <c r="L63" s="104"/>
      <c r="M63" s="99"/>
    </row>
    <row r="64" spans="1:13" s="73" customFormat="1" ht="114">
      <c r="A64" s="94"/>
      <c r="B64" s="106" t="s">
        <v>56</v>
      </c>
      <c r="C64" s="107" t="s">
        <v>301</v>
      </c>
      <c r="D64" s="107" t="s">
        <v>290</v>
      </c>
      <c r="E64" s="107" t="s">
        <v>395</v>
      </c>
      <c r="F64" s="107" t="s">
        <v>444</v>
      </c>
      <c r="G64" s="107"/>
      <c r="H64" s="107" t="s">
        <v>311</v>
      </c>
      <c r="I64" s="108" t="s">
        <v>398</v>
      </c>
      <c r="J64" s="107" t="str">
        <f t="shared" si="0"/>
        <v>Ano</v>
      </c>
      <c r="K64" s="107" t="s">
        <v>378</v>
      </c>
      <c r="L64" s="113"/>
      <c r="M64" s="99"/>
    </row>
    <row r="65" spans="1:13" s="73" customFormat="1" ht="84.75" customHeight="1">
      <c r="A65" s="94"/>
      <c r="B65" s="106" t="s">
        <v>57</v>
      </c>
      <c r="C65" s="107" t="s">
        <v>301</v>
      </c>
      <c r="D65" s="107" t="s">
        <v>290</v>
      </c>
      <c r="E65" s="107" t="s">
        <v>395</v>
      </c>
      <c r="F65" s="107" t="s">
        <v>445</v>
      </c>
      <c r="G65" s="107"/>
      <c r="H65" s="107" t="s">
        <v>311</v>
      </c>
      <c r="I65" s="108" t="s">
        <v>398</v>
      </c>
      <c r="J65" s="107" t="str">
        <f t="shared" si="0"/>
        <v>Ano</v>
      </c>
      <c r="K65" s="107" t="s">
        <v>497</v>
      </c>
      <c r="L65" s="110"/>
      <c r="M65" s="99"/>
    </row>
    <row r="66" spans="1:13" s="73" customFormat="1" ht="45.75" customHeight="1">
      <c r="A66" s="94"/>
      <c r="B66" s="100" t="s">
        <v>58</v>
      </c>
      <c r="C66" s="114" t="s">
        <v>301</v>
      </c>
      <c r="D66" s="114" t="s">
        <v>290</v>
      </c>
      <c r="E66" s="114" t="s">
        <v>291</v>
      </c>
      <c r="F66" s="114" t="s">
        <v>446</v>
      </c>
      <c r="G66" s="114"/>
      <c r="H66" s="101" t="s">
        <v>168</v>
      </c>
      <c r="I66" s="102" t="s">
        <v>398</v>
      </c>
      <c r="J66" s="103" t="str">
        <f t="shared" si="0"/>
        <v>Ano</v>
      </c>
      <c r="K66" s="130" t="s">
        <v>188</v>
      </c>
      <c r="L66" s="115"/>
      <c r="M66" s="99"/>
    </row>
    <row r="67" spans="1:13" s="73" customFormat="1" ht="409.15" customHeight="1">
      <c r="A67" s="94"/>
      <c r="B67" s="105" t="s">
        <v>59</v>
      </c>
      <c r="C67" s="101" t="s">
        <v>301</v>
      </c>
      <c r="D67" s="101" t="s">
        <v>290</v>
      </c>
      <c r="E67" s="101" t="s">
        <v>300</v>
      </c>
      <c r="F67" s="114" t="s">
        <v>447</v>
      </c>
      <c r="G67" s="114" t="s">
        <v>448</v>
      </c>
      <c r="H67" s="127" t="s">
        <v>312</v>
      </c>
      <c r="I67" s="102" t="s">
        <v>398</v>
      </c>
      <c r="J67" s="103" t="str">
        <f t="shared" si="0"/>
        <v>Ano</v>
      </c>
      <c r="K67" s="130"/>
      <c r="L67" s="104"/>
      <c r="M67" s="99"/>
    </row>
    <row r="68" spans="1:13" s="73" customFormat="1" ht="159" customHeight="1">
      <c r="A68" s="94"/>
      <c r="B68" s="100" t="s">
        <v>60</v>
      </c>
      <c r="C68" s="101" t="s">
        <v>301</v>
      </c>
      <c r="D68" s="101" t="s">
        <v>293</v>
      </c>
      <c r="E68" s="101" t="s">
        <v>291</v>
      </c>
      <c r="F68" s="114" t="s">
        <v>234</v>
      </c>
      <c r="G68" s="114" t="s">
        <v>449</v>
      </c>
      <c r="H68" s="101" t="s">
        <v>168</v>
      </c>
      <c r="I68" s="102" t="s">
        <v>398</v>
      </c>
      <c r="J68" s="103" t="str">
        <f t="shared" si="0"/>
        <v>Ano</v>
      </c>
      <c r="K68" s="130" t="s">
        <v>191</v>
      </c>
      <c r="L68" s="104"/>
      <c r="M68" s="99"/>
    </row>
    <row r="69" spans="1:13" s="73" customFormat="1" ht="409.15" customHeight="1">
      <c r="A69" s="94"/>
      <c r="B69" s="100" t="s">
        <v>61</v>
      </c>
      <c r="C69" s="101" t="s">
        <v>301</v>
      </c>
      <c r="D69" s="101" t="s">
        <v>299</v>
      </c>
      <c r="E69" s="101" t="s">
        <v>300</v>
      </c>
      <c r="F69" s="128" t="s">
        <v>235</v>
      </c>
      <c r="G69" s="132" t="s">
        <v>515</v>
      </c>
      <c r="H69" s="101" t="s">
        <v>168</v>
      </c>
      <c r="I69" s="102" t="s">
        <v>398</v>
      </c>
      <c r="J69" s="103" t="str">
        <f t="shared" si="0"/>
        <v>Ano</v>
      </c>
      <c r="K69" s="130" t="s">
        <v>192</v>
      </c>
      <c r="L69" s="104"/>
      <c r="M69" s="99"/>
    </row>
    <row r="70" spans="1:13" s="73" customFormat="1" ht="142.5">
      <c r="A70" s="94"/>
      <c r="B70" s="100" t="s">
        <v>62</v>
      </c>
      <c r="C70" s="101" t="s">
        <v>329</v>
      </c>
      <c r="D70" s="101" t="s">
        <v>290</v>
      </c>
      <c r="E70" s="101" t="s">
        <v>395</v>
      </c>
      <c r="F70" s="128" t="s">
        <v>236</v>
      </c>
      <c r="G70" s="128"/>
      <c r="H70" s="101" t="s">
        <v>168</v>
      </c>
      <c r="I70" s="102" t="s">
        <v>398</v>
      </c>
      <c r="J70" s="103" t="str">
        <f t="shared" si="0"/>
        <v>Ano</v>
      </c>
      <c r="K70" s="130" t="s">
        <v>193</v>
      </c>
      <c r="L70" s="104"/>
      <c r="M70" s="99"/>
    </row>
    <row r="71" spans="1:13" s="73" customFormat="1" ht="75" customHeight="1">
      <c r="A71" s="94"/>
      <c r="B71" s="100" t="s">
        <v>63</v>
      </c>
      <c r="C71" s="101" t="s">
        <v>329</v>
      </c>
      <c r="D71" s="114" t="s">
        <v>290</v>
      </c>
      <c r="E71" s="114" t="s">
        <v>291</v>
      </c>
      <c r="F71" s="114" t="s">
        <v>450</v>
      </c>
      <c r="G71" s="114"/>
      <c r="H71" s="101" t="s">
        <v>168</v>
      </c>
      <c r="I71" s="102" t="s">
        <v>398</v>
      </c>
      <c r="J71" s="103" t="str">
        <f t="shared" si="0"/>
        <v>Ano</v>
      </c>
      <c r="K71" s="130" t="s">
        <v>194</v>
      </c>
      <c r="L71" s="115"/>
      <c r="M71" s="99"/>
    </row>
    <row r="72" spans="1:13" s="73" customFormat="1" ht="146.25" customHeight="1">
      <c r="A72" s="94"/>
      <c r="B72" s="100" t="s">
        <v>64</v>
      </c>
      <c r="C72" s="101" t="s">
        <v>329</v>
      </c>
      <c r="D72" s="101" t="s">
        <v>299</v>
      </c>
      <c r="E72" s="101" t="s">
        <v>300</v>
      </c>
      <c r="F72" s="114" t="s">
        <v>451</v>
      </c>
      <c r="G72" s="114" t="s">
        <v>349</v>
      </c>
      <c r="H72" s="101" t="s">
        <v>168</v>
      </c>
      <c r="I72" s="102" t="s">
        <v>398</v>
      </c>
      <c r="J72" s="103" t="str">
        <f t="shared" si="0"/>
        <v>Ano</v>
      </c>
      <c r="K72" s="130" t="s">
        <v>348</v>
      </c>
      <c r="L72" s="104"/>
      <c r="M72" s="99"/>
    </row>
    <row r="73" spans="1:13" s="73" customFormat="1" ht="88.5" customHeight="1">
      <c r="A73" s="94"/>
      <c r="B73" s="100" t="s">
        <v>65</v>
      </c>
      <c r="C73" s="101" t="s">
        <v>329</v>
      </c>
      <c r="D73" s="101" t="s">
        <v>299</v>
      </c>
      <c r="E73" s="101" t="s">
        <v>300</v>
      </c>
      <c r="F73" s="114" t="s">
        <v>237</v>
      </c>
      <c r="G73" s="114" t="s">
        <v>350</v>
      </c>
      <c r="H73" s="101" t="s">
        <v>168</v>
      </c>
      <c r="I73" s="102" t="s">
        <v>398</v>
      </c>
      <c r="J73" s="103" t="str">
        <f t="shared" si="0"/>
        <v>Ano</v>
      </c>
      <c r="K73" s="130" t="s">
        <v>195</v>
      </c>
      <c r="L73" s="104"/>
      <c r="M73" s="99"/>
    </row>
    <row r="74" spans="1:13" s="73" customFormat="1" ht="227.25" customHeight="1">
      <c r="A74" s="94"/>
      <c r="B74" s="100" t="s">
        <v>66</v>
      </c>
      <c r="C74" s="101" t="s">
        <v>329</v>
      </c>
      <c r="D74" s="101" t="s">
        <v>302</v>
      </c>
      <c r="E74" s="101" t="s">
        <v>300</v>
      </c>
      <c r="F74" s="114" t="s">
        <v>238</v>
      </c>
      <c r="G74" s="114" t="s">
        <v>452</v>
      </c>
      <c r="H74" s="101" t="s">
        <v>168</v>
      </c>
      <c r="I74" s="102" t="s">
        <v>398</v>
      </c>
      <c r="J74" s="103" t="str">
        <f t="shared" si="0"/>
        <v>Ano</v>
      </c>
      <c r="K74" s="130" t="s">
        <v>498</v>
      </c>
      <c r="L74" s="104"/>
      <c r="M74" s="99"/>
    </row>
    <row r="75" spans="1:13" s="73" customFormat="1" ht="93.75" customHeight="1">
      <c r="A75" s="94"/>
      <c r="B75" s="105" t="s">
        <v>67</v>
      </c>
      <c r="C75" s="101" t="s">
        <v>329</v>
      </c>
      <c r="D75" s="101" t="s">
        <v>295</v>
      </c>
      <c r="E75" s="101" t="s">
        <v>300</v>
      </c>
      <c r="F75" s="128" t="s">
        <v>287</v>
      </c>
      <c r="G75" s="128" t="s">
        <v>337</v>
      </c>
      <c r="H75" s="127" t="s">
        <v>312</v>
      </c>
      <c r="I75" s="102" t="s">
        <v>398</v>
      </c>
      <c r="J75" s="103" t="str">
        <f t="shared" si="0"/>
        <v>Ano</v>
      </c>
      <c r="K75" s="130" t="s">
        <v>499</v>
      </c>
      <c r="L75" s="104"/>
      <c r="M75" s="99"/>
    </row>
    <row r="76" spans="1:13" s="73" customFormat="1" ht="175.9" customHeight="1">
      <c r="A76" s="94"/>
      <c r="B76" s="105" t="s">
        <v>68</v>
      </c>
      <c r="C76" s="101" t="s">
        <v>329</v>
      </c>
      <c r="D76" s="101" t="s">
        <v>290</v>
      </c>
      <c r="E76" s="101" t="s">
        <v>300</v>
      </c>
      <c r="F76" s="128" t="s">
        <v>239</v>
      </c>
      <c r="G76" s="128" t="s">
        <v>338</v>
      </c>
      <c r="H76" s="127" t="s">
        <v>312</v>
      </c>
      <c r="I76" s="102" t="s">
        <v>398</v>
      </c>
      <c r="J76" s="103" t="str">
        <f t="shared" si="0"/>
        <v>Ano</v>
      </c>
      <c r="K76" s="130" t="s">
        <v>500</v>
      </c>
      <c r="L76" s="104"/>
      <c r="M76" s="99"/>
    </row>
    <row r="77" spans="1:13" s="73" customFormat="1" ht="280.14999999999998" customHeight="1">
      <c r="A77" s="94"/>
      <c r="B77" s="100" t="s">
        <v>69</v>
      </c>
      <c r="C77" s="101" t="s">
        <v>329</v>
      </c>
      <c r="D77" s="101" t="s">
        <v>292</v>
      </c>
      <c r="E77" s="101" t="s">
        <v>300</v>
      </c>
      <c r="F77" s="128" t="s">
        <v>240</v>
      </c>
      <c r="G77" s="128"/>
      <c r="H77" s="101" t="s">
        <v>168</v>
      </c>
      <c r="I77" s="102" t="s">
        <v>398</v>
      </c>
      <c r="J77" s="103" t="str">
        <f t="shared" si="0"/>
        <v>Ano</v>
      </c>
      <c r="K77" s="130" t="s">
        <v>501</v>
      </c>
      <c r="L77" s="104"/>
      <c r="M77" s="99"/>
    </row>
    <row r="78" spans="1:13" s="73" customFormat="1" ht="71.25">
      <c r="A78" s="94"/>
      <c r="B78" s="100" t="s">
        <v>70</v>
      </c>
      <c r="C78" s="101" t="s">
        <v>329</v>
      </c>
      <c r="D78" s="101" t="s">
        <v>295</v>
      </c>
      <c r="E78" s="101" t="s">
        <v>300</v>
      </c>
      <c r="F78" s="101" t="s">
        <v>453</v>
      </c>
      <c r="G78" s="101" t="s">
        <v>454</v>
      </c>
      <c r="H78" s="101" t="s">
        <v>168</v>
      </c>
      <c r="I78" s="102" t="s">
        <v>398</v>
      </c>
      <c r="J78" s="103" t="str">
        <f t="shared" si="0"/>
        <v>Ano</v>
      </c>
      <c r="K78" s="130" t="s">
        <v>196</v>
      </c>
      <c r="L78" s="104"/>
      <c r="M78" s="99"/>
    </row>
    <row r="79" spans="1:13" s="73" customFormat="1" ht="172.15" customHeight="1">
      <c r="A79" s="94"/>
      <c r="B79" s="100" t="s">
        <v>71</v>
      </c>
      <c r="C79" s="101" t="s">
        <v>302</v>
      </c>
      <c r="D79" s="101" t="s">
        <v>289</v>
      </c>
      <c r="E79" s="101" t="s">
        <v>395</v>
      </c>
      <c r="F79" s="101" t="s">
        <v>455</v>
      </c>
      <c r="G79" s="101" t="s">
        <v>351</v>
      </c>
      <c r="H79" s="101" t="s">
        <v>168</v>
      </c>
      <c r="I79" s="102" t="s">
        <v>398</v>
      </c>
      <c r="J79" s="103" t="str">
        <f t="shared" si="0"/>
        <v>Ano</v>
      </c>
      <c r="K79" s="130" t="s">
        <v>197</v>
      </c>
      <c r="L79" s="104"/>
      <c r="M79" s="99"/>
    </row>
    <row r="80" spans="1:13" s="73" customFormat="1" ht="82.9" customHeight="1">
      <c r="A80" s="94"/>
      <c r="B80" s="100" t="s">
        <v>72</v>
      </c>
      <c r="C80" s="101" t="s">
        <v>302</v>
      </c>
      <c r="D80" s="101" t="s">
        <v>302</v>
      </c>
      <c r="E80" s="101" t="s">
        <v>395</v>
      </c>
      <c r="F80" s="101" t="s">
        <v>456</v>
      </c>
      <c r="G80" s="101" t="s">
        <v>457</v>
      </c>
      <c r="H80" s="101" t="s">
        <v>168</v>
      </c>
      <c r="I80" s="102" t="s">
        <v>398</v>
      </c>
      <c r="J80" s="103" t="str">
        <f t="shared" si="0"/>
        <v>Ano</v>
      </c>
      <c r="K80" s="130" t="s">
        <v>373</v>
      </c>
      <c r="L80" s="104"/>
      <c r="M80" s="99"/>
    </row>
    <row r="81" spans="1:13" s="73" customFormat="1" ht="105.4" customHeight="1">
      <c r="A81" s="94"/>
      <c r="B81" s="106" t="s">
        <v>73</v>
      </c>
      <c r="C81" s="107" t="s">
        <v>303</v>
      </c>
      <c r="D81" s="107" t="s">
        <v>289</v>
      </c>
      <c r="E81" s="107" t="s">
        <v>395</v>
      </c>
      <c r="F81" s="107" t="s">
        <v>241</v>
      </c>
      <c r="G81" s="107" t="s">
        <v>352</v>
      </c>
      <c r="H81" s="107" t="s">
        <v>311</v>
      </c>
      <c r="I81" s="108" t="s">
        <v>397</v>
      </c>
      <c r="J81" s="107" t="str">
        <f t="shared" ref="J81:J86" si="1">IF($G$18="Ne","Nepoužíváno",I81)</f>
        <v>Nepoužíváno</v>
      </c>
      <c r="K81" s="107" t="s">
        <v>502</v>
      </c>
      <c r="L81" s="110" t="s">
        <v>321</v>
      </c>
      <c r="M81" s="99"/>
    </row>
    <row r="82" spans="1:13" s="73" customFormat="1" ht="126" customHeight="1">
      <c r="A82" s="94"/>
      <c r="B82" s="100" t="s">
        <v>74</v>
      </c>
      <c r="C82" s="101" t="s">
        <v>303</v>
      </c>
      <c r="D82" s="101" t="s">
        <v>292</v>
      </c>
      <c r="E82" s="101" t="s">
        <v>395</v>
      </c>
      <c r="F82" s="101" t="s">
        <v>242</v>
      </c>
      <c r="G82" s="101" t="s">
        <v>458</v>
      </c>
      <c r="H82" s="101" t="s">
        <v>168</v>
      </c>
      <c r="I82" s="102" t="s">
        <v>397</v>
      </c>
      <c r="J82" s="103" t="str">
        <f t="shared" si="1"/>
        <v>Nepoužíváno</v>
      </c>
      <c r="K82" s="130" t="s">
        <v>198</v>
      </c>
      <c r="L82" s="104" t="s">
        <v>322</v>
      </c>
      <c r="M82" s="99"/>
    </row>
    <row r="83" spans="1:13" s="73" customFormat="1" ht="326.25" customHeight="1">
      <c r="A83" s="94"/>
      <c r="B83" s="106" t="s">
        <v>75</v>
      </c>
      <c r="C83" s="107" t="s">
        <v>303</v>
      </c>
      <c r="D83" s="107" t="s">
        <v>292</v>
      </c>
      <c r="E83" s="107" t="s">
        <v>395</v>
      </c>
      <c r="F83" s="107" t="s">
        <v>243</v>
      </c>
      <c r="G83" s="107" t="s">
        <v>379</v>
      </c>
      <c r="H83" s="107" t="s">
        <v>311</v>
      </c>
      <c r="I83" s="108" t="s">
        <v>397</v>
      </c>
      <c r="J83" s="107" t="str">
        <f t="shared" si="1"/>
        <v>Nepoužíváno</v>
      </c>
      <c r="K83" s="107" t="s">
        <v>503</v>
      </c>
      <c r="L83" s="110"/>
      <c r="M83" s="99"/>
    </row>
    <row r="84" spans="1:13" s="73" customFormat="1" ht="114.75" customHeight="1">
      <c r="A84" s="94"/>
      <c r="B84" s="105" t="s">
        <v>76</v>
      </c>
      <c r="C84" s="101" t="s">
        <v>303</v>
      </c>
      <c r="D84" s="101" t="s">
        <v>296</v>
      </c>
      <c r="E84" s="101" t="s">
        <v>395</v>
      </c>
      <c r="F84" s="128" t="s">
        <v>244</v>
      </c>
      <c r="G84" s="128" t="s">
        <v>459</v>
      </c>
      <c r="H84" s="127" t="s">
        <v>312</v>
      </c>
      <c r="I84" s="102" t="s">
        <v>397</v>
      </c>
      <c r="J84" s="103" t="str">
        <f t="shared" si="1"/>
        <v>Nepoužíváno</v>
      </c>
      <c r="K84" s="130"/>
      <c r="L84" s="104"/>
      <c r="M84" s="99"/>
    </row>
    <row r="85" spans="1:13" s="73" customFormat="1" ht="123.75" customHeight="1">
      <c r="A85" s="94"/>
      <c r="B85" s="106" t="s">
        <v>77</v>
      </c>
      <c r="C85" s="107" t="s">
        <v>303</v>
      </c>
      <c r="D85" s="107" t="s">
        <v>290</v>
      </c>
      <c r="E85" s="107" t="s">
        <v>395</v>
      </c>
      <c r="F85" s="107" t="s">
        <v>245</v>
      </c>
      <c r="G85" s="107" t="s">
        <v>460</v>
      </c>
      <c r="H85" s="107" t="s">
        <v>311</v>
      </c>
      <c r="I85" s="108" t="s">
        <v>397</v>
      </c>
      <c r="J85" s="107" t="str">
        <f t="shared" si="1"/>
        <v>Nepoužíváno</v>
      </c>
      <c r="K85" s="107" t="s">
        <v>504</v>
      </c>
      <c r="L85" s="110"/>
      <c r="M85" s="99"/>
    </row>
    <row r="86" spans="1:13" s="73" customFormat="1" ht="103.9" customHeight="1">
      <c r="A86" s="94"/>
      <c r="B86" s="105" t="s">
        <v>78</v>
      </c>
      <c r="C86" s="101" t="s">
        <v>303</v>
      </c>
      <c r="D86" s="101" t="s">
        <v>290</v>
      </c>
      <c r="E86" s="101" t="s">
        <v>300</v>
      </c>
      <c r="F86" s="128" t="s">
        <v>380</v>
      </c>
      <c r="G86" s="128" t="s">
        <v>353</v>
      </c>
      <c r="H86" s="127" t="s">
        <v>312</v>
      </c>
      <c r="I86" s="102" t="s">
        <v>398</v>
      </c>
      <c r="J86" s="103" t="str">
        <f t="shared" si="1"/>
        <v>Nepoužíváno</v>
      </c>
      <c r="K86" s="130" t="s">
        <v>199</v>
      </c>
      <c r="L86" s="104"/>
      <c r="M86" s="99"/>
    </row>
    <row r="87" spans="1:13" s="73" customFormat="1" ht="59.25" customHeight="1">
      <c r="A87" s="94"/>
      <c r="B87" s="100" t="s">
        <v>79</v>
      </c>
      <c r="C87" s="101" t="s">
        <v>303</v>
      </c>
      <c r="D87" s="101" t="s">
        <v>290</v>
      </c>
      <c r="E87" s="101" t="s">
        <v>395</v>
      </c>
      <c r="F87" s="128" t="s">
        <v>246</v>
      </c>
      <c r="G87" s="130" t="s">
        <v>461</v>
      </c>
      <c r="H87" s="130" t="s">
        <v>168</v>
      </c>
      <c r="I87" s="133" t="s">
        <v>398</v>
      </c>
      <c r="J87" s="130" t="str">
        <f>I87</f>
        <v>Ano</v>
      </c>
      <c r="K87" s="130" t="s">
        <v>505</v>
      </c>
      <c r="L87" s="104"/>
      <c r="M87" s="99"/>
    </row>
    <row r="88" spans="1:13" s="73" customFormat="1" ht="153.4" customHeight="1">
      <c r="A88" s="94"/>
      <c r="B88" s="100" t="s">
        <v>80</v>
      </c>
      <c r="C88" s="101" t="s">
        <v>303</v>
      </c>
      <c r="D88" s="101" t="s">
        <v>290</v>
      </c>
      <c r="E88" s="101" t="s">
        <v>395</v>
      </c>
      <c r="F88" s="130" t="s">
        <v>462</v>
      </c>
      <c r="G88" s="130" t="s">
        <v>354</v>
      </c>
      <c r="H88" s="130" t="s">
        <v>168</v>
      </c>
      <c r="I88" s="133" t="s">
        <v>398</v>
      </c>
      <c r="J88" s="130" t="str">
        <f>I88</f>
        <v>Ano</v>
      </c>
      <c r="K88" s="130" t="s">
        <v>200</v>
      </c>
      <c r="L88" s="104"/>
      <c r="M88" s="99"/>
    </row>
    <row r="89" spans="1:13" s="73" customFormat="1" ht="77.25" customHeight="1">
      <c r="A89" s="94"/>
      <c r="B89" s="100" t="s">
        <v>81</v>
      </c>
      <c r="C89" s="101" t="s">
        <v>303</v>
      </c>
      <c r="D89" s="101" t="s">
        <v>290</v>
      </c>
      <c r="E89" s="101" t="s">
        <v>395</v>
      </c>
      <c r="F89" s="101" t="s">
        <v>463</v>
      </c>
      <c r="G89" s="101" t="s">
        <v>464</v>
      </c>
      <c r="H89" s="101" t="s">
        <v>168</v>
      </c>
      <c r="I89" s="102" t="s">
        <v>398</v>
      </c>
      <c r="J89" s="103" t="str">
        <f>I89</f>
        <v>Ano</v>
      </c>
      <c r="K89" s="130" t="s">
        <v>201</v>
      </c>
      <c r="L89" s="104"/>
      <c r="M89" s="99"/>
    </row>
    <row r="90" spans="1:13" s="73" customFormat="1" ht="131.25" customHeight="1">
      <c r="A90" s="94"/>
      <c r="B90" s="106" t="s">
        <v>82</v>
      </c>
      <c r="C90" s="107" t="s">
        <v>303</v>
      </c>
      <c r="D90" s="107" t="s">
        <v>293</v>
      </c>
      <c r="E90" s="107" t="s">
        <v>291</v>
      </c>
      <c r="F90" s="107" t="s">
        <v>247</v>
      </c>
      <c r="G90" s="107" t="s">
        <v>465</v>
      </c>
      <c r="H90" s="107" t="s">
        <v>311</v>
      </c>
      <c r="I90" s="108" t="s">
        <v>397</v>
      </c>
      <c r="J90" s="109" t="str">
        <f>IF($G$18="Ne","Nepoužíváno",I90)</f>
        <v>Nepoužíváno</v>
      </c>
      <c r="K90" s="107"/>
      <c r="L90" s="110"/>
      <c r="M90" s="99"/>
    </row>
    <row r="91" spans="1:13" s="73" customFormat="1" ht="135.75" customHeight="1">
      <c r="A91" s="94"/>
      <c r="B91" s="100" t="s">
        <v>83</v>
      </c>
      <c r="C91" s="101" t="s">
        <v>304</v>
      </c>
      <c r="D91" s="101" t="s">
        <v>289</v>
      </c>
      <c r="E91" s="101" t="s">
        <v>395</v>
      </c>
      <c r="F91" s="128" t="s">
        <v>248</v>
      </c>
      <c r="G91" s="130" t="s">
        <v>466</v>
      </c>
      <c r="H91" s="101" t="s">
        <v>168</v>
      </c>
      <c r="I91" s="102" t="s">
        <v>398</v>
      </c>
      <c r="J91" s="103" t="str">
        <f t="shared" ref="J91:J104" si="2">I91</f>
        <v>Ano</v>
      </c>
      <c r="K91" s="130" t="s">
        <v>202</v>
      </c>
      <c r="L91" s="104"/>
      <c r="M91" s="99"/>
    </row>
    <row r="92" spans="1:13" s="73" customFormat="1" ht="226.5" customHeight="1">
      <c r="A92" s="94"/>
      <c r="B92" s="106" t="s">
        <v>84</v>
      </c>
      <c r="C92" s="107" t="s">
        <v>304</v>
      </c>
      <c r="D92" s="107" t="s">
        <v>292</v>
      </c>
      <c r="E92" s="107" t="s">
        <v>395</v>
      </c>
      <c r="F92" s="107" t="s">
        <v>249</v>
      </c>
      <c r="G92" s="107" t="s">
        <v>355</v>
      </c>
      <c r="H92" s="107" t="s">
        <v>311</v>
      </c>
      <c r="I92" s="108" t="s">
        <v>398</v>
      </c>
      <c r="J92" s="107" t="str">
        <f t="shared" si="2"/>
        <v>Ano</v>
      </c>
      <c r="K92" s="107" t="s">
        <v>203</v>
      </c>
      <c r="L92" s="110"/>
      <c r="M92" s="99"/>
    </row>
    <row r="93" spans="1:13" s="73" customFormat="1" ht="100.5" customHeight="1">
      <c r="A93" s="94"/>
      <c r="B93" s="105" t="s">
        <v>85</v>
      </c>
      <c r="C93" s="101" t="s">
        <v>304</v>
      </c>
      <c r="D93" s="101" t="s">
        <v>290</v>
      </c>
      <c r="E93" s="101" t="s">
        <v>395</v>
      </c>
      <c r="F93" s="128" t="s">
        <v>323</v>
      </c>
      <c r="G93" s="128" t="s">
        <v>356</v>
      </c>
      <c r="H93" s="127" t="s">
        <v>312</v>
      </c>
      <c r="I93" s="102" t="s">
        <v>398</v>
      </c>
      <c r="J93" s="103" t="str">
        <f t="shared" si="2"/>
        <v>Ano</v>
      </c>
      <c r="K93" s="130" t="s">
        <v>204</v>
      </c>
      <c r="L93" s="104"/>
      <c r="M93" s="99"/>
    </row>
    <row r="94" spans="1:13" s="73" customFormat="1" ht="108.75" customHeight="1">
      <c r="A94" s="94"/>
      <c r="B94" s="100" t="s">
        <v>86</v>
      </c>
      <c r="C94" s="101" t="s">
        <v>304</v>
      </c>
      <c r="D94" s="101" t="s">
        <v>290</v>
      </c>
      <c r="E94" s="101" t="s">
        <v>395</v>
      </c>
      <c r="F94" s="128" t="s">
        <v>467</v>
      </c>
      <c r="G94" s="130" t="s">
        <v>468</v>
      </c>
      <c r="H94" s="101" t="s">
        <v>168</v>
      </c>
      <c r="I94" s="102" t="s">
        <v>398</v>
      </c>
      <c r="J94" s="103" t="str">
        <f t="shared" si="2"/>
        <v>Ano</v>
      </c>
      <c r="K94" s="130" t="s">
        <v>506</v>
      </c>
      <c r="L94" s="104"/>
      <c r="M94" s="99"/>
    </row>
    <row r="95" spans="1:13" s="73" customFormat="1" ht="121.5" customHeight="1">
      <c r="A95" s="94"/>
      <c r="B95" s="106" t="s">
        <v>87</v>
      </c>
      <c r="C95" s="116" t="s">
        <v>304</v>
      </c>
      <c r="D95" s="116" t="s">
        <v>290</v>
      </c>
      <c r="E95" s="116" t="s">
        <v>395</v>
      </c>
      <c r="F95" s="116" t="s">
        <v>250</v>
      </c>
      <c r="G95" s="116"/>
      <c r="H95" s="116" t="s">
        <v>311</v>
      </c>
      <c r="I95" s="134" t="s">
        <v>397</v>
      </c>
      <c r="J95" s="116" t="str">
        <f t="shared" si="2"/>
        <v>Nepoužíváno</v>
      </c>
      <c r="K95" s="116" t="s">
        <v>507</v>
      </c>
      <c r="L95" s="110"/>
      <c r="M95" s="99"/>
    </row>
    <row r="96" spans="1:13" s="73" customFormat="1" ht="150.75" customHeight="1">
      <c r="A96" s="94"/>
      <c r="B96" s="100" t="s">
        <v>88</v>
      </c>
      <c r="C96" s="101" t="s">
        <v>304</v>
      </c>
      <c r="D96" s="101" t="s">
        <v>290</v>
      </c>
      <c r="E96" s="101" t="s">
        <v>395</v>
      </c>
      <c r="F96" s="128" t="s">
        <v>251</v>
      </c>
      <c r="G96" s="130" t="s">
        <v>469</v>
      </c>
      <c r="H96" s="101" t="s">
        <v>168</v>
      </c>
      <c r="I96" s="102" t="s">
        <v>397</v>
      </c>
      <c r="J96" s="103" t="str">
        <f t="shared" si="2"/>
        <v>Nepoužíváno</v>
      </c>
      <c r="K96" s="130" t="s">
        <v>381</v>
      </c>
      <c r="L96" s="104"/>
      <c r="M96" s="99"/>
    </row>
    <row r="97" spans="1:13" s="73" customFormat="1" ht="142.5" customHeight="1">
      <c r="A97" s="94"/>
      <c r="B97" s="106" t="s">
        <v>89</v>
      </c>
      <c r="C97" s="107" t="s">
        <v>305</v>
      </c>
      <c r="D97" s="107" t="s">
        <v>289</v>
      </c>
      <c r="E97" s="107" t="s">
        <v>395</v>
      </c>
      <c r="F97" s="107" t="s">
        <v>470</v>
      </c>
      <c r="G97" s="107" t="s">
        <v>471</v>
      </c>
      <c r="H97" s="107" t="s">
        <v>311</v>
      </c>
      <c r="I97" s="108" t="s">
        <v>398</v>
      </c>
      <c r="J97" s="107" t="str">
        <f t="shared" si="2"/>
        <v>Ano</v>
      </c>
      <c r="K97" s="107" t="s">
        <v>205</v>
      </c>
      <c r="L97" s="110"/>
      <c r="M97" s="99"/>
    </row>
    <row r="98" spans="1:13" s="73" customFormat="1" ht="93.4" customHeight="1">
      <c r="A98" s="94"/>
      <c r="B98" s="106" t="s">
        <v>90</v>
      </c>
      <c r="C98" s="107" t="s">
        <v>305</v>
      </c>
      <c r="D98" s="107" t="s">
        <v>289</v>
      </c>
      <c r="E98" s="107" t="s">
        <v>395</v>
      </c>
      <c r="F98" s="107" t="s">
        <v>252</v>
      </c>
      <c r="G98" s="107" t="s">
        <v>472</v>
      </c>
      <c r="H98" s="107" t="s">
        <v>311</v>
      </c>
      <c r="I98" s="108" t="s">
        <v>397</v>
      </c>
      <c r="J98" s="107" t="str">
        <f t="shared" si="2"/>
        <v>Nepoužíváno</v>
      </c>
      <c r="K98" s="107" t="s">
        <v>253</v>
      </c>
      <c r="L98" s="110"/>
      <c r="M98" s="99"/>
    </row>
    <row r="99" spans="1:13" s="73" customFormat="1" ht="370.5">
      <c r="A99" s="94"/>
      <c r="B99" s="100" t="s">
        <v>91</v>
      </c>
      <c r="C99" s="101" t="s">
        <v>306</v>
      </c>
      <c r="D99" s="101" t="s">
        <v>290</v>
      </c>
      <c r="E99" s="101" t="s">
        <v>395</v>
      </c>
      <c r="F99" s="128" t="s">
        <v>254</v>
      </c>
      <c r="G99" s="128"/>
      <c r="H99" s="101" t="s">
        <v>168</v>
      </c>
      <c r="I99" s="102" t="s">
        <v>398</v>
      </c>
      <c r="J99" s="103" t="str">
        <f t="shared" si="2"/>
        <v>Ano</v>
      </c>
      <c r="K99" s="130" t="s">
        <v>508</v>
      </c>
      <c r="L99" s="104"/>
      <c r="M99" s="99"/>
    </row>
    <row r="100" spans="1:13" s="73" customFormat="1" ht="49.15" customHeight="1">
      <c r="A100" s="94"/>
      <c r="B100" s="106" t="s">
        <v>92</v>
      </c>
      <c r="C100" s="107" t="s">
        <v>306</v>
      </c>
      <c r="D100" s="107" t="s">
        <v>289</v>
      </c>
      <c r="E100" s="107" t="s">
        <v>395</v>
      </c>
      <c r="F100" s="107" t="s">
        <v>255</v>
      </c>
      <c r="G100" s="107" t="s">
        <v>473</v>
      </c>
      <c r="H100" s="107" t="s">
        <v>311</v>
      </c>
      <c r="I100" s="108" t="s">
        <v>398</v>
      </c>
      <c r="J100" s="107" t="str">
        <f t="shared" si="2"/>
        <v>Ano</v>
      </c>
      <c r="K100" s="107" t="s">
        <v>206</v>
      </c>
      <c r="L100" s="110"/>
      <c r="M100" s="99"/>
    </row>
    <row r="101" spans="1:13" s="73" customFormat="1" ht="61.5" customHeight="1">
      <c r="A101" s="94"/>
      <c r="B101" s="100" t="s">
        <v>93</v>
      </c>
      <c r="C101" s="101" t="s">
        <v>307</v>
      </c>
      <c r="D101" s="101" t="s">
        <v>289</v>
      </c>
      <c r="E101" s="101" t="s">
        <v>291</v>
      </c>
      <c r="F101" s="128" t="s">
        <v>256</v>
      </c>
      <c r="G101" s="128"/>
      <c r="H101" s="101" t="s">
        <v>168</v>
      </c>
      <c r="I101" s="102" t="s">
        <v>398</v>
      </c>
      <c r="J101" s="103" t="str">
        <f t="shared" si="2"/>
        <v>Ano</v>
      </c>
      <c r="K101" s="130" t="s">
        <v>207</v>
      </c>
      <c r="L101" s="104"/>
      <c r="M101" s="99"/>
    </row>
    <row r="102" spans="1:13" s="73" customFormat="1" ht="175.15" customHeight="1">
      <c r="A102" s="94"/>
      <c r="B102" s="105" t="s">
        <v>94</v>
      </c>
      <c r="C102" s="101" t="s">
        <v>307</v>
      </c>
      <c r="D102" s="101" t="s">
        <v>290</v>
      </c>
      <c r="E102" s="101" t="s">
        <v>291</v>
      </c>
      <c r="F102" s="101" t="s">
        <v>474</v>
      </c>
      <c r="G102" s="101" t="s">
        <v>475</v>
      </c>
      <c r="H102" s="127" t="s">
        <v>312</v>
      </c>
      <c r="I102" s="102" t="s">
        <v>398</v>
      </c>
      <c r="J102" s="103" t="str">
        <f t="shared" si="2"/>
        <v>Ano</v>
      </c>
      <c r="K102" s="130" t="s">
        <v>324</v>
      </c>
      <c r="L102" s="104"/>
      <c r="M102" s="99"/>
    </row>
    <row r="103" spans="1:13" s="73" customFormat="1" ht="174" customHeight="1">
      <c r="A103" s="94"/>
      <c r="B103" s="106" t="s">
        <v>95</v>
      </c>
      <c r="C103" s="107" t="s">
        <v>307</v>
      </c>
      <c r="D103" s="107" t="s">
        <v>290</v>
      </c>
      <c r="E103" s="107" t="s">
        <v>291</v>
      </c>
      <c r="F103" s="107" t="s">
        <v>476</v>
      </c>
      <c r="G103" s="107" t="s">
        <v>357</v>
      </c>
      <c r="H103" s="107" t="s">
        <v>311</v>
      </c>
      <c r="I103" s="108" t="s">
        <v>398</v>
      </c>
      <c r="J103" s="107" t="str">
        <f t="shared" si="2"/>
        <v>Ano</v>
      </c>
      <c r="K103" s="107" t="s">
        <v>324</v>
      </c>
      <c r="L103" s="110"/>
      <c r="M103" s="99"/>
    </row>
    <row r="104" spans="1:13" s="73" customFormat="1" ht="86.65" customHeight="1">
      <c r="A104" s="94"/>
      <c r="B104" s="100" t="s">
        <v>96</v>
      </c>
      <c r="C104" s="101" t="s">
        <v>307</v>
      </c>
      <c r="D104" s="101" t="s">
        <v>289</v>
      </c>
      <c r="E104" s="101" t="s">
        <v>291</v>
      </c>
      <c r="F104" s="128" t="s">
        <v>257</v>
      </c>
      <c r="G104" s="128"/>
      <c r="H104" s="101" t="s">
        <v>168</v>
      </c>
      <c r="I104" s="102" t="s">
        <v>398</v>
      </c>
      <c r="J104" s="103" t="str">
        <f t="shared" si="2"/>
        <v>Ano</v>
      </c>
      <c r="K104" s="130" t="s">
        <v>210</v>
      </c>
      <c r="L104" s="104"/>
      <c r="M104" s="99"/>
    </row>
    <row r="105" spans="1:13" s="73" customFormat="1" ht="157.9" customHeight="1">
      <c r="A105" s="94"/>
      <c r="B105" s="105" t="s">
        <v>97</v>
      </c>
      <c r="C105" s="101" t="s">
        <v>308</v>
      </c>
      <c r="D105" s="101" t="s">
        <v>290</v>
      </c>
      <c r="E105" s="101" t="s">
        <v>300</v>
      </c>
      <c r="F105" s="128" t="s">
        <v>258</v>
      </c>
      <c r="G105" s="128" t="s">
        <v>358</v>
      </c>
      <c r="H105" s="127" t="s">
        <v>312</v>
      </c>
      <c r="I105" s="102" t="s">
        <v>398</v>
      </c>
      <c r="J105" s="103" t="str">
        <f t="shared" ref="J105:J122" si="3">IF($G$14=0,(IF($G$15=0,(IF($G$16="Ne","Nepoužíváno",I105)),I105)),I105)</f>
        <v>Ano</v>
      </c>
      <c r="K105" s="130" t="s">
        <v>211</v>
      </c>
      <c r="L105" s="104"/>
      <c r="M105" s="99"/>
    </row>
    <row r="106" spans="1:13" s="73" customFormat="1" ht="91.9" customHeight="1">
      <c r="A106" s="94"/>
      <c r="B106" s="100" t="s">
        <v>98</v>
      </c>
      <c r="C106" s="101" t="s">
        <v>308</v>
      </c>
      <c r="D106" s="101" t="s">
        <v>290</v>
      </c>
      <c r="E106" s="101" t="s">
        <v>300</v>
      </c>
      <c r="F106" s="128" t="s">
        <v>259</v>
      </c>
      <c r="G106" s="128" t="s">
        <v>359</v>
      </c>
      <c r="H106" s="101" t="s">
        <v>168</v>
      </c>
      <c r="I106" s="102" t="s">
        <v>398</v>
      </c>
      <c r="J106" s="103" t="str">
        <f t="shared" si="3"/>
        <v>Ano</v>
      </c>
      <c r="K106" s="130" t="s">
        <v>208</v>
      </c>
      <c r="L106" s="104"/>
      <c r="M106" s="99"/>
    </row>
    <row r="107" spans="1:13" s="73" customFormat="1" ht="61.5" customHeight="1">
      <c r="A107" s="94"/>
      <c r="B107" s="100" t="s">
        <v>99</v>
      </c>
      <c r="C107" s="101" t="s">
        <v>308</v>
      </c>
      <c r="D107" s="101" t="s">
        <v>290</v>
      </c>
      <c r="E107" s="101" t="s">
        <v>300</v>
      </c>
      <c r="F107" s="130" t="s">
        <v>477</v>
      </c>
      <c r="G107" s="130" t="s">
        <v>359</v>
      </c>
      <c r="H107" s="101" t="s">
        <v>168</v>
      </c>
      <c r="I107" s="102" t="s">
        <v>398</v>
      </c>
      <c r="J107" s="103" t="str">
        <f t="shared" si="3"/>
        <v>Ano</v>
      </c>
      <c r="K107" s="130" t="s">
        <v>208</v>
      </c>
      <c r="L107" s="104"/>
      <c r="M107" s="99"/>
    </row>
    <row r="108" spans="1:13" s="73" customFormat="1" ht="89.65" customHeight="1">
      <c r="A108" s="94"/>
      <c r="B108" s="100" t="s">
        <v>100</v>
      </c>
      <c r="C108" s="101" t="s">
        <v>308</v>
      </c>
      <c r="D108" s="101" t="s">
        <v>290</v>
      </c>
      <c r="E108" s="101" t="s">
        <v>300</v>
      </c>
      <c r="F108" s="130" t="s">
        <v>260</v>
      </c>
      <c r="G108" s="130" t="s">
        <v>360</v>
      </c>
      <c r="H108" s="101" t="s">
        <v>168</v>
      </c>
      <c r="I108" s="102" t="s">
        <v>398</v>
      </c>
      <c r="J108" s="103" t="str">
        <f t="shared" si="3"/>
        <v>Ano</v>
      </c>
      <c r="K108" s="130" t="s">
        <v>325</v>
      </c>
      <c r="L108" s="104"/>
      <c r="M108" s="99"/>
    </row>
    <row r="109" spans="1:13" s="73" customFormat="1" ht="91.5" customHeight="1">
      <c r="A109" s="94"/>
      <c r="B109" s="100" t="s">
        <v>101</v>
      </c>
      <c r="C109" s="101" t="s">
        <v>308</v>
      </c>
      <c r="D109" s="101" t="s">
        <v>290</v>
      </c>
      <c r="E109" s="101" t="s">
        <v>300</v>
      </c>
      <c r="F109" s="130" t="s">
        <v>261</v>
      </c>
      <c r="G109" s="130" t="s">
        <v>361</v>
      </c>
      <c r="H109" s="101" t="s">
        <v>168</v>
      </c>
      <c r="I109" s="102" t="s">
        <v>398</v>
      </c>
      <c r="J109" s="103" t="str">
        <f t="shared" si="3"/>
        <v>Ano</v>
      </c>
      <c r="K109" s="130" t="s">
        <v>212</v>
      </c>
      <c r="L109" s="104"/>
      <c r="M109" s="99"/>
    </row>
    <row r="110" spans="1:13" s="73" customFormat="1" ht="225.4" customHeight="1">
      <c r="A110" s="94"/>
      <c r="B110" s="105" t="s">
        <v>102</v>
      </c>
      <c r="C110" s="101" t="s">
        <v>308</v>
      </c>
      <c r="D110" s="101" t="s">
        <v>290</v>
      </c>
      <c r="E110" s="101" t="s">
        <v>300</v>
      </c>
      <c r="F110" s="130" t="s">
        <v>478</v>
      </c>
      <c r="G110" s="130" t="s">
        <v>479</v>
      </c>
      <c r="H110" s="127" t="s">
        <v>312</v>
      </c>
      <c r="I110" s="102" t="s">
        <v>398</v>
      </c>
      <c r="J110" s="103" t="str">
        <f t="shared" si="3"/>
        <v>Ano</v>
      </c>
      <c r="K110" s="130" t="s">
        <v>208</v>
      </c>
      <c r="L110" s="104"/>
      <c r="M110" s="99"/>
    </row>
    <row r="111" spans="1:13" s="73" customFormat="1" ht="216.4" customHeight="1">
      <c r="A111" s="94"/>
      <c r="B111" s="100" t="s">
        <v>103</v>
      </c>
      <c r="C111" s="101" t="s">
        <v>308</v>
      </c>
      <c r="D111" s="101" t="s">
        <v>290</v>
      </c>
      <c r="E111" s="101" t="s">
        <v>300</v>
      </c>
      <c r="F111" s="128" t="s">
        <v>262</v>
      </c>
      <c r="G111" s="130" t="s">
        <v>480</v>
      </c>
      <c r="H111" s="101" t="s">
        <v>168</v>
      </c>
      <c r="I111" s="102" t="s">
        <v>398</v>
      </c>
      <c r="J111" s="103" t="str">
        <f t="shared" si="3"/>
        <v>Ano</v>
      </c>
      <c r="K111" s="130" t="s">
        <v>209</v>
      </c>
      <c r="L111" s="104"/>
      <c r="M111" s="99"/>
    </row>
    <row r="112" spans="1:13" s="73" customFormat="1" ht="46.9" customHeight="1">
      <c r="A112" s="94"/>
      <c r="B112" s="100" t="s">
        <v>104</v>
      </c>
      <c r="C112" s="101" t="s">
        <v>308</v>
      </c>
      <c r="D112" s="101" t="s">
        <v>290</v>
      </c>
      <c r="E112" s="101" t="s">
        <v>300</v>
      </c>
      <c r="F112" s="128" t="s">
        <v>263</v>
      </c>
      <c r="G112" s="130" t="s">
        <v>359</v>
      </c>
      <c r="H112" s="101" t="s">
        <v>168</v>
      </c>
      <c r="I112" s="102" t="s">
        <v>398</v>
      </c>
      <c r="J112" s="103" t="str">
        <f t="shared" si="3"/>
        <v>Ano</v>
      </c>
      <c r="K112" s="130" t="s">
        <v>208</v>
      </c>
      <c r="L112" s="104"/>
      <c r="M112" s="99"/>
    </row>
    <row r="113" spans="1:13" s="73" customFormat="1" ht="126" customHeight="1">
      <c r="A113" s="94"/>
      <c r="B113" s="100" t="s">
        <v>105</v>
      </c>
      <c r="C113" s="101" t="s">
        <v>308</v>
      </c>
      <c r="D113" s="101" t="s">
        <v>290</v>
      </c>
      <c r="E113" s="101" t="s">
        <v>300</v>
      </c>
      <c r="F113" s="128" t="s">
        <v>264</v>
      </c>
      <c r="G113" s="130" t="s">
        <v>481</v>
      </c>
      <c r="H113" s="101" t="s">
        <v>168</v>
      </c>
      <c r="I113" s="102" t="s">
        <v>398</v>
      </c>
      <c r="J113" s="103" t="str">
        <f t="shared" si="3"/>
        <v>Ano</v>
      </c>
      <c r="K113" s="130" t="s">
        <v>208</v>
      </c>
      <c r="L113" s="104"/>
      <c r="M113" s="99"/>
    </row>
    <row r="114" spans="1:13" s="73" customFormat="1" ht="144" customHeight="1">
      <c r="A114" s="94"/>
      <c r="B114" s="105" t="s">
        <v>106</v>
      </c>
      <c r="C114" s="101" t="s">
        <v>308</v>
      </c>
      <c r="D114" s="101" t="s">
        <v>290</v>
      </c>
      <c r="E114" s="101" t="s">
        <v>300</v>
      </c>
      <c r="F114" s="128" t="s">
        <v>382</v>
      </c>
      <c r="G114" s="130" t="s">
        <v>482</v>
      </c>
      <c r="H114" s="127" t="s">
        <v>312</v>
      </c>
      <c r="I114" s="102" t="s">
        <v>398</v>
      </c>
      <c r="J114" s="103" t="str">
        <f t="shared" si="3"/>
        <v>Ano</v>
      </c>
      <c r="K114" s="131" t="s">
        <v>383</v>
      </c>
      <c r="L114" s="104"/>
      <c r="M114" s="99"/>
    </row>
    <row r="115" spans="1:13" s="73" customFormat="1" ht="151.15" customHeight="1">
      <c r="A115" s="94"/>
      <c r="B115" s="106" t="s">
        <v>107</v>
      </c>
      <c r="C115" s="107" t="s">
        <v>308</v>
      </c>
      <c r="D115" s="107" t="s">
        <v>290</v>
      </c>
      <c r="E115" s="107" t="s">
        <v>300</v>
      </c>
      <c r="F115" s="107" t="s">
        <v>265</v>
      </c>
      <c r="G115" s="107" t="s">
        <v>359</v>
      </c>
      <c r="H115" s="107" t="s">
        <v>311</v>
      </c>
      <c r="I115" s="108" t="s">
        <v>398</v>
      </c>
      <c r="J115" s="107" t="str">
        <f t="shared" si="3"/>
        <v>Ano</v>
      </c>
      <c r="K115" s="107" t="s">
        <v>384</v>
      </c>
      <c r="L115" s="113"/>
      <c r="M115" s="99"/>
    </row>
    <row r="116" spans="1:13" s="73" customFormat="1" ht="105.4" customHeight="1">
      <c r="A116" s="94"/>
      <c r="B116" s="100" t="s">
        <v>108</v>
      </c>
      <c r="C116" s="101" t="s">
        <v>308</v>
      </c>
      <c r="D116" s="101" t="s">
        <v>290</v>
      </c>
      <c r="E116" s="101" t="s">
        <v>300</v>
      </c>
      <c r="F116" s="128" t="s">
        <v>266</v>
      </c>
      <c r="G116" s="128" t="s">
        <v>362</v>
      </c>
      <c r="H116" s="101" t="s">
        <v>168</v>
      </c>
      <c r="I116" s="102" t="s">
        <v>398</v>
      </c>
      <c r="J116" s="103" t="str">
        <f t="shared" si="3"/>
        <v>Ano</v>
      </c>
      <c r="K116" s="131" t="s">
        <v>208</v>
      </c>
      <c r="L116" s="104"/>
      <c r="M116" s="99"/>
    </row>
    <row r="117" spans="1:13" s="73" customFormat="1" ht="76.900000000000006" customHeight="1">
      <c r="A117" s="94"/>
      <c r="B117" s="100" t="s">
        <v>109</v>
      </c>
      <c r="C117" s="101" t="s">
        <v>308</v>
      </c>
      <c r="D117" s="101" t="s">
        <v>290</v>
      </c>
      <c r="E117" s="101" t="s">
        <v>300</v>
      </c>
      <c r="F117" s="128" t="s">
        <v>267</v>
      </c>
      <c r="G117" s="130" t="s">
        <v>483</v>
      </c>
      <c r="H117" s="101" t="s">
        <v>168</v>
      </c>
      <c r="I117" s="102" t="s">
        <v>398</v>
      </c>
      <c r="J117" s="103" t="str">
        <f t="shared" si="3"/>
        <v>Ano</v>
      </c>
      <c r="K117" s="131" t="s">
        <v>208</v>
      </c>
      <c r="L117" s="104"/>
      <c r="M117" s="99"/>
    </row>
    <row r="118" spans="1:13" s="73" customFormat="1" ht="93.75" customHeight="1">
      <c r="A118" s="94"/>
      <c r="B118" s="106" t="s">
        <v>110</v>
      </c>
      <c r="C118" s="107" t="s">
        <v>308</v>
      </c>
      <c r="D118" s="107" t="s">
        <v>290</v>
      </c>
      <c r="E118" s="107" t="s">
        <v>300</v>
      </c>
      <c r="F118" s="107" t="s">
        <v>363</v>
      </c>
      <c r="G118" s="107" t="s">
        <v>364</v>
      </c>
      <c r="H118" s="107" t="s">
        <v>311</v>
      </c>
      <c r="I118" s="108" t="s">
        <v>398</v>
      </c>
      <c r="J118" s="107" t="str">
        <f t="shared" si="3"/>
        <v>Ano</v>
      </c>
      <c r="K118" s="107" t="s">
        <v>213</v>
      </c>
      <c r="L118" s="110"/>
      <c r="M118" s="99"/>
    </row>
    <row r="119" spans="1:13" s="73" customFormat="1" ht="143.65" customHeight="1">
      <c r="A119" s="94"/>
      <c r="B119" s="106" t="s">
        <v>111</v>
      </c>
      <c r="C119" s="107" t="s">
        <v>308</v>
      </c>
      <c r="D119" s="107" t="s">
        <v>290</v>
      </c>
      <c r="E119" s="107" t="s">
        <v>300</v>
      </c>
      <c r="F119" s="107" t="s">
        <v>268</v>
      </c>
      <c r="G119" s="107" t="s">
        <v>484</v>
      </c>
      <c r="H119" s="107" t="s">
        <v>311</v>
      </c>
      <c r="I119" s="108" t="s">
        <v>398</v>
      </c>
      <c r="J119" s="107" t="str">
        <f t="shared" si="3"/>
        <v>Ano</v>
      </c>
      <c r="K119" s="107" t="s">
        <v>214</v>
      </c>
      <c r="L119" s="110"/>
      <c r="M119" s="99"/>
    </row>
    <row r="120" spans="1:13" s="73" customFormat="1" ht="116.25" customHeight="1">
      <c r="A120" s="94"/>
      <c r="B120" s="105" t="s">
        <v>112</v>
      </c>
      <c r="C120" s="101" t="s">
        <v>308</v>
      </c>
      <c r="D120" s="101" t="s">
        <v>290</v>
      </c>
      <c r="E120" s="101" t="s">
        <v>300</v>
      </c>
      <c r="F120" s="128" t="s">
        <v>269</v>
      </c>
      <c r="G120" s="130" t="s">
        <v>485</v>
      </c>
      <c r="H120" s="127" t="s">
        <v>312</v>
      </c>
      <c r="I120" s="102" t="s">
        <v>398</v>
      </c>
      <c r="J120" s="103" t="str">
        <f t="shared" si="3"/>
        <v>Ano</v>
      </c>
      <c r="K120" s="131" t="s">
        <v>385</v>
      </c>
      <c r="L120" s="104"/>
      <c r="M120" s="99"/>
    </row>
    <row r="121" spans="1:13" s="73" customFormat="1" ht="202.5" customHeight="1">
      <c r="A121" s="94"/>
      <c r="B121" s="105" t="s">
        <v>113</v>
      </c>
      <c r="C121" s="101" t="s">
        <v>308</v>
      </c>
      <c r="D121" s="101" t="s">
        <v>290</v>
      </c>
      <c r="E121" s="101" t="s">
        <v>300</v>
      </c>
      <c r="F121" s="128" t="s">
        <v>270</v>
      </c>
      <c r="G121" s="128" t="s">
        <v>365</v>
      </c>
      <c r="H121" s="127" t="s">
        <v>312</v>
      </c>
      <c r="I121" s="102" t="s">
        <v>398</v>
      </c>
      <c r="J121" s="103" t="str">
        <f t="shared" si="3"/>
        <v>Ano</v>
      </c>
      <c r="K121" s="130" t="s">
        <v>208</v>
      </c>
      <c r="L121" s="104"/>
      <c r="M121" s="99"/>
    </row>
    <row r="122" spans="1:13" s="73" customFormat="1" ht="231" customHeight="1">
      <c r="A122" s="94"/>
      <c r="B122" s="105" t="s">
        <v>114</v>
      </c>
      <c r="C122" s="101" t="s">
        <v>308</v>
      </c>
      <c r="D122" s="101" t="s">
        <v>290</v>
      </c>
      <c r="E122" s="101" t="s">
        <v>300</v>
      </c>
      <c r="F122" s="128" t="s">
        <v>271</v>
      </c>
      <c r="G122" s="128" t="s">
        <v>366</v>
      </c>
      <c r="H122" s="127" t="s">
        <v>312</v>
      </c>
      <c r="I122" s="102" t="s">
        <v>398</v>
      </c>
      <c r="J122" s="103" t="str">
        <f t="shared" si="3"/>
        <v>Ano</v>
      </c>
      <c r="K122" s="130" t="s">
        <v>215</v>
      </c>
      <c r="L122" s="104"/>
      <c r="M122" s="99"/>
    </row>
    <row r="123" spans="1:13" s="73" customFormat="1" ht="238.5" customHeight="1">
      <c r="A123" s="94"/>
      <c r="B123" s="105" t="s">
        <v>115</v>
      </c>
      <c r="C123" s="101" t="s">
        <v>308</v>
      </c>
      <c r="D123" s="101" t="s">
        <v>290</v>
      </c>
      <c r="E123" s="101" t="s">
        <v>300</v>
      </c>
      <c r="F123" s="128" t="s">
        <v>272</v>
      </c>
      <c r="G123" s="128" t="s">
        <v>386</v>
      </c>
      <c r="H123" s="127" t="s">
        <v>312</v>
      </c>
      <c r="I123" s="102" t="s">
        <v>398</v>
      </c>
      <c r="J123" s="103" t="str">
        <f>I123</f>
        <v>Ano</v>
      </c>
      <c r="K123" s="130" t="s">
        <v>216</v>
      </c>
      <c r="L123" s="104"/>
      <c r="M123" s="99"/>
    </row>
    <row r="124" spans="1:13" s="73" customFormat="1" ht="133.15" customHeight="1">
      <c r="A124" s="94"/>
      <c r="B124" s="105" t="s">
        <v>116</v>
      </c>
      <c r="C124" s="101" t="s">
        <v>308</v>
      </c>
      <c r="D124" s="101" t="s">
        <v>290</v>
      </c>
      <c r="E124" s="101" t="s">
        <v>300</v>
      </c>
      <c r="F124" s="128" t="s">
        <v>273</v>
      </c>
      <c r="G124" s="128" t="s">
        <v>486</v>
      </c>
      <c r="H124" s="127" t="s">
        <v>312</v>
      </c>
      <c r="I124" s="102" t="s">
        <v>398</v>
      </c>
      <c r="J124" s="103" t="str">
        <f>I124</f>
        <v>Ano</v>
      </c>
      <c r="K124" s="130" t="s">
        <v>222</v>
      </c>
      <c r="L124" s="104"/>
      <c r="M124" s="99"/>
    </row>
    <row r="125" spans="1:13" s="73" customFormat="1" ht="103.15" customHeight="1">
      <c r="A125" s="94"/>
      <c r="B125" s="100" t="s">
        <v>117</v>
      </c>
      <c r="C125" s="101" t="s">
        <v>308</v>
      </c>
      <c r="D125" s="101" t="s">
        <v>290</v>
      </c>
      <c r="E125" s="101" t="s">
        <v>300</v>
      </c>
      <c r="F125" s="128" t="s">
        <v>274</v>
      </c>
      <c r="G125" s="128" t="s">
        <v>487</v>
      </c>
      <c r="H125" s="101" t="s">
        <v>168</v>
      </c>
      <c r="I125" s="102" t="s">
        <v>397</v>
      </c>
      <c r="J125" s="103" t="str">
        <f>I125</f>
        <v>Nepoužíváno</v>
      </c>
      <c r="K125" s="130" t="s">
        <v>509</v>
      </c>
      <c r="L125" s="104"/>
      <c r="M125" s="99"/>
    </row>
    <row r="126" spans="1:13" s="73" customFormat="1" ht="120" customHeight="1">
      <c r="A126" s="94"/>
      <c r="B126" s="106" t="s">
        <v>118</v>
      </c>
      <c r="C126" s="107" t="s">
        <v>308</v>
      </c>
      <c r="D126" s="107" t="s">
        <v>290</v>
      </c>
      <c r="E126" s="107" t="s">
        <v>300</v>
      </c>
      <c r="F126" s="107" t="s">
        <v>275</v>
      </c>
      <c r="G126" s="107" t="s">
        <v>367</v>
      </c>
      <c r="H126" s="107" t="s">
        <v>311</v>
      </c>
      <c r="I126" s="108" t="s">
        <v>398</v>
      </c>
      <c r="J126" s="107" t="str">
        <f>IF($G$14=0,(IF($G$15=0,(IF($G$16="Ne","Nepoužíváno",I126)),I126)),I126)</f>
        <v>Ano</v>
      </c>
      <c r="K126" s="107" t="s">
        <v>217</v>
      </c>
      <c r="L126" s="110"/>
      <c r="M126" s="99"/>
    </row>
    <row r="127" spans="1:13" s="73" customFormat="1" ht="216" customHeight="1">
      <c r="A127" s="94"/>
      <c r="B127" s="105" t="s">
        <v>119</v>
      </c>
      <c r="C127" s="101" t="s">
        <v>309</v>
      </c>
      <c r="D127" s="101" t="s">
        <v>289</v>
      </c>
      <c r="E127" s="101" t="s">
        <v>300</v>
      </c>
      <c r="F127" s="128" t="s">
        <v>276</v>
      </c>
      <c r="G127" s="128" t="s">
        <v>368</v>
      </c>
      <c r="H127" s="127" t="s">
        <v>312</v>
      </c>
      <c r="I127" s="102" t="s">
        <v>398</v>
      </c>
      <c r="J127" s="103" t="str">
        <f>I127</f>
        <v>Ano</v>
      </c>
      <c r="K127" s="130" t="s">
        <v>387</v>
      </c>
      <c r="L127" s="104"/>
      <c r="M127" s="99"/>
    </row>
    <row r="128" spans="1:13" s="73" customFormat="1" ht="222" customHeight="1">
      <c r="A128" s="94"/>
      <c r="B128" s="100" t="s">
        <v>120</v>
      </c>
      <c r="C128" s="101" t="s">
        <v>309</v>
      </c>
      <c r="D128" s="101" t="s">
        <v>295</v>
      </c>
      <c r="E128" s="101" t="s">
        <v>300</v>
      </c>
      <c r="F128" s="128" t="s">
        <v>277</v>
      </c>
      <c r="G128" s="128" t="s">
        <v>339</v>
      </c>
      <c r="H128" s="101" t="s">
        <v>168</v>
      </c>
      <c r="I128" s="102" t="s">
        <v>398</v>
      </c>
      <c r="J128" s="103" t="str">
        <f>I128</f>
        <v>Ano</v>
      </c>
      <c r="K128" s="130" t="s">
        <v>218</v>
      </c>
      <c r="L128" s="104"/>
      <c r="M128" s="99"/>
    </row>
    <row r="129" spans="1:13" s="73" customFormat="1" ht="87.4" customHeight="1">
      <c r="A129" s="94"/>
      <c r="B129" s="100" t="s">
        <v>121</v>
      </c>
      <c r="C129" s="101" t="s">
        <v>309</v>
      </c>
      <c r="D129" s="101" t="s">
        <v>290</v>
      </c>
      <c r="E129" s="101" t="s">
        <v>300</v>
      </c>
      <c r="F129" s="128" t="s">
        <v>278</v>
      </c>
      <c r="G129" s="130" t="s">
        <v>488</v>
      </c>
      <c r="H129" s="101" t="s">
        <v>168</v>
      </c>
      <c r="I129" s="102" t="s">
        <v>398</v>
      </c>
      <c r="J129" s="103" t="str">
        <f>I129</f>
        <v>Ano</v>
      </c>
      <c r="K129" s="130" t="s">
        <v>219</v>
      </c>
      <c r="L129" s="104"/>
      <c r="M129" s="99"/>
    </row>
    <row r="130" spans="1:13" s="73" customFormat="1" ht="88.9" customHeight="1">
      <c r="A130" s="94"/>
      <c r="B130" s="100" t="s">
        <v>122</v>
      </c>
      <c r="C130" s="101" t="s">
        <v>309</v>
      </c>
      <c r="D130" s="101" t="s">
        <v>290</v>
      </c>
      <c r="E130" s="101" t="s">
        <v>300</v>
      </c>
      <c r="F130" s="128" t="s">
        <v>326</v>
      </c>
      <c r="G130" s="130" t="s">
        <v>489</v>
      </c>
      <c r="H130" s="101" t="s">
        <v>168</v>
      </c>
      <c r="I130" s="102" t="s">
        <v>398</v>
      </c>
      <c r="J130" s="103" t="str">
        <f>I130</f>
        <v>Ano</v>
      </c>
      <c r="K130" s="130" t="s">
        <v>220</v>
      </c>
      <c r="L130" s="104"/>
      <c r="M130" s="99"/>
    </row>
    <row r="131" spans="1:13" s="73" customFormat="1" ht="51" customHeight="1">
      <c r="A131" s="94"/>
      <c r="B131" s="100" t="s">
        <v>123</v>
      </c>
      <c r="C131" s="101" t="s">
        <v>309</v>
      </c>
      <c r="D131" s="101" t="s">
        <v>290</v>
      </c>
      <c r="E131" s="101" t="s">
        <v>300</v>
      </c>
      <c r="F131" s="128" t="s">
        <v>279</v>
      </c>
      <c r="G131" s="128" t="s">
        <v>340</v>
      </c>
      <c r="H131" s="101" t="s">
        <v>168</v>
      </c>
      <c r="I131" s="102" t="s">
        <v>398</v>
      </c>
      <c r="J131" s="103" t="str">
        <f>I131</f>
        <v>Ano</v>
      </c>
      <c r="K131" s="130"/>
      <c r="L131" s="104"/>
      <c r="M131" s="99"/>
    </row>
    <row r="132" spans="1:13" s="73" customFormat="1" ht="107.65" customHeight="1">
      <c r="A132" s="94"/>
      <c r="B132" s="106" t="s">
        <v>124</v>
      </c>
      <c r="C132" s="107" t="s">
        <v>309</v>
      </c>
      <c r="D132" s="107" t="s">
        <v>290</v>
      </c>
      <c r="E132" s="107" t="s">
        <v>300</v>
      </c>
      <c r="F132" s="107" t="s">
        <v>517</v>
      </c>
      <c r="G132" s="107" t="s">
        <v>490</v>
      </c>
      <c r="H132" s="107" t="s">
        <v>311</v>
      </c>
      <c r="I132" s="108" t="s">
        <v>398</v>
      </c>
      <c r="J132" s="107" t="str">
        <f t="shared" ref="J132:J141" si="4">I132</f>
        <v>Ano</v>
      </c>
      <c r="K132" s="107" t="s">
        <v>221</v>
      </c>
      <c r="L132" s="110"/>
      <c r="M132" s="99"/>
    </row>
    <row r="133" spans="1:13" s="73" customFormat="1" ht="91.9" customHeight="1">
      <c r="A133" s="94"/>
      <c r="B133" s="100" t="s">
        <v>125</v>
      </c>
      <c r="C133" s="101" t="s">
        <v>309</v>
      </c>
      <c r="D133" s="101" t="s">
        <v>290</v>
      </c>
      <c r="E133" s="101" t="s">
        <v>300</v>
      </c>
      <c r="F133" s="128" t="s">
        <v>280</v>
      </c>
      <c r="G133" s="130" t="s">
        <v>491</v>
      </c>
      <c r="H133" s="101" t="s">
        <v>168</v>
      </c>
      <c r="I133" s="102" t="s">
        <v>398</v>
      </c>
      <c r="J133" s="103" t="str">
        <f t="shared" si="4"/>
        <v>Ano</v>
      </c>
      <c r="K133" s="130" t="s">
        <v>223</v>
      </c>
      <c r="L133" s="104"/>
      <c r="M133" s="99"/>
    </row>
    <row r="134" spans="1:13" s="73" customFormat="1" ht="64.5" customHeight="1">
      <c r="A134" s="94"/>
      <c r="B134" s="106" t="s">
        <v>126</v>
      </c>
      <c r="C134" s="107" t="s">
        <v>309</v>
      </c>
      <c r="D134" s="107" t="s">
        <v>290</v>
      </c>
      <c r="E134" s="107" t="s">
        <v>300</v>
      </c>
      <c r="F134" s="107" t="s">
        <v>281</v>
      </c>
      <c r="G134" s="107" t="s">
        <v>341</v>
      </c>
      <c r="H134" s="107" t="s">
        <v>311</v>
      </c>
      <c r="I134" s="108" t="s">
        <v>398</v>
      </c>
      <c r="J134" s="107" t="str">
        <f t="shared" si="4"/>
        <v>Ano</v>
      </c>
      <c r="K134" s="107" t="s">
        <v>388</v>
      </c>
      <c r="L134" s="110"/>
      <c r="M134" s="99"/>
    </row>
    <row r="135" spans="1:13" s="73" customFormat="1" ht="108.75" customHeight="1">
      <c r="A135" s="94"/>
      <c r="B135" s="100" t="s">
        <v>127</v>
      </c>
      <c r="C135" s="101" t="s">
        <v>309</v>
      </c>
      <c r="D135" s="101" t="s">
        <v>290</v>
      </c>
      <c r="E135" s="101" t="s">
        <v>300</v>
      </c>
      <c r="F135" s="128" t="s">
        <v>389</v>
      </c>
      <c r="G135" s="130" t="s">
        <v>492</v>
      </c>
      <c r="H135" s="101" t="s">
        <v>168</v>
      </c>
      <c r="I135" s="102" t="s">
        <v>398</v>
      </c>
      <c r="J135" s="103" t="str">
        <f t="shared" si="4"/>
        <v>Ano</v>
      </c>
      <c r="K135" s="130" t="s">
        <v>208</v>
      </c>
      <c r="L135" s="104"/>
      <c r="M135" s="99"/>
    </row>
    <row r="136" spans="1:13" s="73" customFormat="1" ht="174">
      <c r="A136" s="94"/>
      <c r="B136" s="105" t="s">
        <v>128</v>
      </c>
      <c r="C136" s="101" t="s">
        <v>309</v>
      </c>
      <c r="D136" s="101" t="s">
        <v>290</v>
      </c>
      <c r="E136" s="101" t="s">
        <v>300</v>
      </c>
      <c r="F136" s="101" t="s">
        <v>282</v>
      </c>
      <c r="G136" s="101" t="s">
        <v>342</v>
      </c>
      <c r="H136" s="127" t="s">
        <v>312</v>
      </c>
      <c r="I136" s="102" t="s">
        <v>398</v>
      </c>
      <c r="J136" s="103" t="str">
        <f t="shared" si="4"/>
        <v>Ano</v>
      </c>
      <c r="K136" s="130" t="s">
        <v>510</v>
      </c>
      <c r="L136" s="104"/>
      <c r="M136" s="99"/>
    </row>
    <row r="137" spans="1:13" s="73" customFormat="1" ht="99.75" customHeight="1">
      <c r="A137" s="94"/>
      <c r="B137" s="105" t="s">
        <v>129</v>
      </c>
      <c r="C137" s="101" t="s">
        <v>309</v>
      </c>
      <c r="D137" s="101" t="s">
        <v>290</v>
      </c>
      <c r="E137" s="101" t="s">
        <v>300</v>
      </c>
      <c r="F137" s="101" t="s">
        <v>283</v>
      </c>
      <c r="G137" s="101" t="s">
        <v>369</v>
      </c>
      <c r="H137" s="127" t="s">
        <v>312</v>
      </c>
      <c r="I137" s="102" t="s">
        <v>398</v>
      </c>
      <c r="J137" s="103" t="str">
        <f t="shared" si="4"/>
        <v>Ano</v>
      </c>
      <c r="K137" s="130" t="s">
        <v>208</v>
      </c>
      <c r="L137" s="104"/>
      <c r="M137" s="99"/>
    </row>
    <row r="138" spans="1:13" s="73" customFormat="1" ht="288.75" customHeight="1">
      <c r="A138" s="94"/>
      <c r="B138" s="105" t="s">
        <v>130</v>
      </c>
      <c r="C138" s="101" t="s">
        <v>310</v>
      </c>
      <c r="D138" s="101" t="s">
        <v>290</v>
      </c>
      <c r="E138" s="101" t="s">
        <v>300</v>
      </c>
      <c r="F138" s="101" t="s">
        <v>370</v>
      </c>
      <c r="G138" s="101" t="s">
        <v>371</v>
      </c>
      <c r="H138" s="127" t="s">
        <v>312</v>
      </c>
      <c r="I138" s="102" t="s">
        <v>398</v>
      </c>
      <c r="J138" s="103" t="str">
        <f t="shared" si="4"/>
        <v>Ano</v>
      </c>
      <c r="K138" s="130" t="s">
        <v>511</v>
      </c>
      <c r="L138" s="104"/>
      <c r="M138" s="99"/>
    </row>
    <row r="139" spans="1:13" s="73" customFormat="1" ht="85.5">
      <c r="A139" s="94"/>
      <c r="B139" s="106" t="s">
        <v>131</v>
      </c>
      <c r="C139" s="107" t="s">
        <v>310</v>
      </c>
      <c r="D139" s="107" t="s">
        <v>290</v>
      </c>
      <c r="E139" s="107" t="s">
        <v>300</v>
      </c>
      <c r="F139" s="107" t="s">
        <v>284</v>
      </c>
      <c r="G139" s="107"/>
      <c r="H139" s="107" t="s">
        <v>311</v>
      </c>
      <c r="I139" s="108" t="s">
        <v>398</v>
      </c>
      <c r="J139" s="109" t="str">
        <f t="shared" si="4"/>
        <v>Ano</v>
      </c>
      <c r="K139" s="107" t="s">
        <v>327</v>
      </c>
      <c r="L139" s="110"/>
      <c r="M139" s="99"/>
    </row>
    <row r="140" spans="1:13" s="73" customFormat="1" ht="100.15" customHeight="1" thickBot="1">
      <c r="A140" s="94"/>
      <c r="B140" s="117" t="s">
        <v>132</v>
      </c>
      <c r="C140" s="118" t="s">
        <v>310</v>
      </c>
      <c r="D140" s="118" t="s">
        <v>290</v>
      </c>
      <c r="E140" s="118" t="s">
        <v>300</v>
      </c>
      <c r="F140" s="118" t="s">
        <v>328</v>
      </c>
      <c r="G140" s="118"/>
      <c r="H140" s="118" t="s">
        <v>311</v>
      </c>
      <c r="I140" s="119" t="s">
        <v>398</v>
      </c>
      <c r="J140" s="120" t="str">
        <f t="shared" si="4"/>
        <v>Ano</v>
      </c>
      <c r="K140" s="107" t="s">
        <v>285</v>
      </c>
      <c r="L140" s="121"/>
      <c r="M140" s="99"/>
    </row>
    <row r="141" spans="1:13" s="73" customFormat="1" ht="20.25" thickBot="1">
      <c r="A141" s="122"/>
      <c r="B141" s="123"/>
      <c r="C141" s="123"/>
      <c r="D141" s="123"/>
      <c r="E141" s="123"/>
      <c r="F141" s="123"/>
      <c r="G141" s="123"/>
      <c r="H141" s="123"/>
      <c r="I141" s="123"/>
      <c r="J141" s="123">
        <f t="shared" si="4"/>
        <v>0</v>
      </c>
      <c r="K141" s="123"/>
      <c r="L141" s="123"/>
      <c r="M141" s="124"/>
    </row>
    <row r="142" spans="1:13" hidden="1"/>
    <row r="143" spans="1:13" hidden="1"/>
    <row r="144" spans="1:13" hidden="1"/>
    <row r="145" hidden="1"/>
    <row r="146" hidden="1"/>
    <row r="147" hidden="1"/>
    <row r="148" hidden="1"/>
    <row r="149" hidden="1"/>
  </sheetData>
  <sheetProtection algorithmName="SHA-512" hashValue="W9HOBDUPoRMH7gpCC+mbQ0zn02vaB+PNtXfOFe+iycv3VHnMISXTmIhYJSEWKZvrdMoxtRvgUiJDbW5mH1l6Lg==" saltValue="mle+V/yxgtEmZmzYc7LWLw==" spinCount="100000" sheet="1" insertRows="0" selectLockedCells="1" autoFilter="0"/>
  <autoFilter ref="B28:L140" xr:uid="{00000000-0009-0000-0000-000000000000}"/>
  <dataConsolidate/>
  <mergeCells count="38">
    <mergeCell ref="B27:L27"/>
    <mergeCell ref="C18:E18"/>
    <mergeCell ref="G18:I18"/>
    <mergeCell ref="B19:K19"/>
    <mergeCell ref="C20:E20"/>
    <mergeCell ref="G20:I20"/>
    <mergeCell ref="C21:E21"/>
    <mergeCell ref="G21:I21"/>
    <mergeCell ref="C15:E15"/>
    <mergeCell ref="G15:I15"/>
    <mergeCell ref="C16:E16"/>
    <mergeCell ref="G16:I16"/>
    <mergeCell ref="C17:E17"/>
    <mergeCell ref="G17:I17"/>
    <mergeCell ref="C12:E12"/>
    <mergeCell ref="G12:I12"/>
    <mergeCell ref="C13:E13"/>
    <mergeCell ref="C14:E14"/>
    <mergeCell ref="G14:I14"/>
    <mergeCell ref="G13:I13"/>
    <mergeCell ref="C9:E9"/>
    <mergeCell ref="G9:I9"/>
    <mergeCell ref="C10:E10"/>
    <mergeCell ref="G10:I10"/>
    <mergeCell ref="C11:E11"/>
    <mergeCell ref="G11:I11"/>
    <mergeCell ref="C6:E6"/>
    <mergeCell ref="G6:I6"/>
    <mergeCell ref="C7:E7"/>
    <mergeCell ref="G7:I7"/>
    <mergeCell ref="C8:E8"/>
    <mergeCell ref="G8:I8"/>
    <mergeCell ref="C3:E3"/>
    <mergeCell ref="G3:I3"/>
    <mergeCell ref="C4:E4"/>
    <mergeCell ref="G4:I4"/>
    <mergeCell ref="C5:E5"/>
    <mergeCell ref="G5:I5"/>
  </mergeCells>
  <conditionalFormatting sqref="F1">
    <cfRule type="containsText" dxfId="8" priority="12" operator="containsText" text="0">
      <formula>NOT(ISERROR(SEARCH("0",F1)))</formula>
    </cfRule>
  </conditionalFormatting>
  <conditionalFormatting sqref="I29:I37 I46 I135:I140 I39:I44 I48:I49 I51 I53:I58 I60:I63 I66:I80 I82 I84 I86:I91 I93:I94 I96 I99 I101:I102 I104:I114 I116:I117 I120:I125 I127:I131 I133">
    <cfRule type="notContainsBlanks" dxfId="7" priority="13">
      <formula>LEN(TRIM(I29))&gt;0</formula>
    </cfRule>
  </conditionalFormatting>
  <conditionalFormatting sqref="I84">
    <cfRule type="expression" dxfId="6" priority="11">
      <formula>"$J80=""Nepoužíváno"""</formula>
    </cfRule>
  </conditionalFormatting>
  <conditionalFormatting sqref="I105:I114 I116:I117 I120:I122">
    <cfRule type="expression" dxfId="5" priority="14">
      <formula>$G$24="Zapnutí"</formula>
    </cfRule>
  </conditionalFormatting>
  <conditionalFormatting sqref="I82 I90 I84 I86">
    <cfRule type="expression" dxfId="4" priority="1">
      <formula>$G$18="Ne"</formula>
    </cfRule>
  </conditionalFormatting>
  <dataValidations count="2">
    <dataValidation type="list" allowBlank="1" showInputMessage="1" showErrorMessage="1" sqref="I137:I138 I81:I87 I128 I102:I122 I133 I98 I93:I96 I89:I90 I33 I78 I60:I73 I55:I57 I53 I50:I51 I48 I44 I42 I39:I40 I125:I126" xr:uid="{00000000-0002-0000-0000-000000000000}">
      <formula1>YNN</formula1>
    </dataValidation>
    <dataValidation type="list" allowBlank="1" showInputMessage="1" showErrorMessage="1" sqref="I74:I77 I134:I136 G16:I16 H24:I25 I79:I80 I88 I91:I92 I97 I127 I129:I132 I29:I32 I41 I43 I45:I47 I49 I54 I58:I59 I52 I99:I101 I123:I124 I139:I140 I34:I38 G18:I18" xr:uid="{00000000-0002-0000-0000-000001000000}">
      <formula1>YN</formula1>
    </dataValidation>
  </dataValidations>
  <pageMargins left="0.70866141732283472" right="0.70866141732283472" top="0.74803149606299213" bottom="0.74803149606299213" header="0.31496062992125984" footer="0.31496062992125984"/>
  <pageSetup paperSize="8" scale="67" fitToHeight="15" orientation="landscape" r:id="rId1"/>
  <headerFooter>
    <oddHeader>&amp;C&amp;F&amp;R&amp;P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60"/>
  <sheetViews>
    <sheetView zoomScale="85" zoomScaleNormal="85" workbookViewId="0">
      <selection activeCell="A2" sqref="A2:N2"/>
    </sheetView>
  </sheetViews>
  <sheetFormatPr defaultColWidth="0" defaultRowHeight="15" zeroHeight="1"/>
  <cols>
    <col min="1" max="1" width="33.85546875" style="1" customWidth="1"/>
    <col min="2" max="2" width="21.42578125" style="1" customWidth="1"/>
    <col min="3" max="3" width="25.7109375" style="1" customWidth="1"/>
    <col min="4" max="4" width="9.140625" style="1" customWidth="1"/>
    <col min="5" max="5" width="9.5703125" style="1" bestFit="1" customWidth="1"/>
    <col min="6" max="11" width="9.140625" style="1" customWidth="1"/>
    <col min="12" max="12" width="14" style="1" customWidth="1"/>
    <col min="13" max="13" width="18.7109375" style="1" customWidth="1"/>
    <col min="14" max="14" width="20" style="1" customWidth="1"/>
    <col min="15" max="16" width="9.140625" style="1" hidden="1" customWidth="1"/>
    <col min="17" max="17" width="11.85546875" style="1" hidden="1" customWidth="1"/>
    <col min="18" max="18" width="20.7109375" style="1" hidden="1" customWidth="1"/>
    <col min="19" max="31" width="0" style="1" hidden="1" customWidth="1"/>
    <col min="32" max="16384" width="9.140625" style="1" hidden="1"/>
  </cols>
  <sheetData>
    <row r="1" spans="1:14" ht="24.75">
      <c r="A1" s="152" t="s">
        <v>402</v>
      </c>
      <c r="B1" s="152"/>
      <c r="C1" s="152"/>
      <c r="D1" s="152"/>
      <c r="E1" s="152"/>
      <c r="F1" s="152"/>
      <c r="G1" s="152"/>
      <c r="H1" s="152"/>
      <c r="I1" s="152"/>
      <c r="J1" s="152"/>
      <c r="K1" s="152"/>
      <c r="L1" s="152"/>
      <c r="M1" s="152"/>
      <c r="N1" s="152"/>
    </row>
    <row r="2" spans="1:14" ht="30" customHeight="1">
      <c r="A2" s="153" t="str">
        <f>IF(AND((C5/E5)=1,(C6/E6)=1,(C7/E7)&gt;=0.75),"Zlato",IF(AND((C5/E5)=1,(C6/E6)&gt;=0.8,(C7/E7)&gt;=0.5),"Stříbro",IF(AND((C5/E5)=1,(C6/E6)&gt;=0.75,(C7/E7)&gt;=0),"Bronz","Zatím ještě není  bronzová")))</f>
        <v>Zlato</v>
      </c>
      <c r="B2" s="154"/>
      <c r="C2" s="154"/>
      <c r="D2" s="154"/>
      <c r="E2" s="154"/>
      <c r="F2" s="154"/>
      <c r="G2" s="154"/>
      <c r="H2" s="154"/>
      <c r="I2" s="154"/>
      <c r="J2" s="154"/>
      <c r="K2" s="154"/>
      <c r="L2" s="154"/>
      <c r="M2" s="154"/>
      <c r="N2" s="154"/>
    </row>
    <row r="3" spans="1:14" ht="25.5" customHeight="1" thickBot="1">
      <c r="A3" s="155" t="s">
        <v>400</v>
      </c>
      <c r="B3" s="155"/>
      <c r="C3" s="155"/>
      <c r="D3" s="155"/>
      <c r="E3" s="155"/>
      <c r="F3" s="155"/>
      <c r="G3" s="155"/>
      <c r="H3" s="155"/>
      <c r="I3" s="155"/>
      <c r="J3" s="155"/>
      <c r="K3" s="155"/>
      <c r="L3" s="155"/>
      <c r="M3" s="155"/>
      <c r="N3" s="155"/>
    </row>
    <row r="4" spans="1:14" ht="15.75" thickBot="1">
      <c r="A4" s="156"/>
      <c r="B4" s="157"/>
      <c r="C4" s="156" t="s">
        <v>398</v>
      </c>
      <c r="D4" s="157"/>
      <c r="E4" s="158"/>
      <c r="F4" s="17" t="s">
        <v>133</v>
      </c>
      <c r="G4" s="159" t="s">
        <v>399</v>
      </c>
      <c r="H4" s="160"/>
      <c r="I4" s="161"/>
      <c r="J4" s="18" t="s">
        <v>133</v>
      </c>
      <c r="K4" s="159" t="s">
        <v>397</v>
      </c>
      <c r="L4" s="160"/>
      <c r="M4" s="161"/>
      <c r="N4" s="18" t="s">
        <v>133</v>
      </c>
    </row>
    <row r="5" spans="1:14">
      <c r="A5" s="168" t="s">
        <v>412</v>
      </c>
      <c r="B5" s="169"/>
      <c r="C5" s="19">
        <f>COUNTIFS('FSA 2.1'!$H$29:$H$140,"Zásadní",'FSA 2.1'!$J$29:$J$140,"Ano")</f>
        <v>21</v>
      </c>
      <c r="D5" s="20" t="s">
        <v>408</v>
      </c>
      <c r="E5" s="21">
        <f>COUNTIF('FSA 2.1'!$H$29:$H$140,"Zásadní")-(COUNTIFS('FSA 2.1'!$H$29:$H$140,"Zásadní",'FSA 2.1'!$J$29:$J$140,"Nepoužíváno"))</f>
        <v>21</v>
      </c>
      <c r="F5" s="22">
        <f>+C5/E5</f>
        <v>1</v>
      </c>
      <c r="G5" s="23">
        <f>COUNTIFS('FSA 2.1'!$H$29:$H$140,"Zásadní",'FSA 2.1'!$J$29:$J$140,"No")</f>
        <v>0</v>
      </c>
      <c r="H5" s="24" t="s">
        <v>408</v>
      </c>
      <c r="I5" s="25">
        <f>COUNTIF('FSA 2.1'!$H$29:$H$140,"Zásadní")-(COUNTIFS('FSA 2.1'!$H$29:$H$140,"Zásadní",'FSA 2.1'!$J$29:$J$140,"Nepoužíváno"))</f>
        <v>21</v>
      </c>
      <c r="J5" s="22">
        <f>+G5/I5</f>
        <v>0</v>
      </c>
      <c r="K5" s="23">
        <f>COUNTIFS('FSA 2.1'!$H$29:$H$140,"Zásadní",'FSA 2.1'!$J$29:$J$140,"Nepoužíváno")</f>
        <v>2</v>
      </c>
      <c r="L5" s="24" t="s">
        <v>408</v>
      </c>
      <c r="M5" s="25">
        <v>23</v>
      </c>
      <c r="N5" s="22">
        <f>+K5/M5</f>
        <v>8.6956521739130432E-2</v>
      </c>
    </row>
    <row r="6" spans="1:14">
      <c r="A6" s="168" t="s">
        <v>413</v>
      </c>
      <c r="B6" s="169"/>
      <c r="C6" s="19">
        <f>COUNTIFS('FSA 2.1'!$H$29:$H$140,"Základní",'FSA 2.1'!$J$29:$J$140,"Ano")</f>
        <v>56</v>
      </c>
      <c r="D6" s="20" t="s">
        <v>408</v>
      </c>
      <c r="E6" s="21">
        <f>COUNTIF('FSA 2.1'!$H$29:$H$140,"Základní")-(COUNTIFS('FSA 2.1'!$H$29:$H$140,"Základní",'FSA 2.1'!$J$29:$J$140,"Nepoužíváno"))</f>
        <v>56</v>
      </c>
      <c r="F6" s="26">
        <f t="shared" ref="F6:F8" si="0">+C6/E6</f>
        <v>1</v>
      </c>
      <c r="G6" s="19">
        <f>COUNTIFS('FSA 2.1'!$H$29:$H$140,"Základní",'FSA 2.1'!$J$29:$J$140,"No")</f>
        <v>0</v>
      </c>
      <c r="H6" s="20" t="s">
        <v>408</v>
      </c>
      <c r="I6" s="27">
        <f>COUNTIF('FSA 2.1'!$H$29:$H$140,"Základní")-(COUNTIFS('FSA 2.1'!$H$29:$H$140,"Základní",'FSA 2.1'!$J$29:$J$140,"Nepoužíváno"))</f>
        <v>56</v>
      </c>
      <c r="J6" s="26">
        <f t="shared" ref="J6:J7" si="1">+G6/I6</f>
        <v>0</v>
      </c>
      <c r="K6" s="19">
        <f>COUNTIFS('FSA 2.1'!$H$29:$H$140,"Základní",'FSA 2.1'!$J$29:$J$140,"Nepoužíváno")</f>
        <v>4</v>
      </c>
      <c r="L6" s="20" t="s">
        <v>408</v>
      </c>
      <c r="M6" s="27">
        <v>60</v>
      </c>
      <c r="N6" s="26">
        <f t="shared" ref="N6:N7" si="2">+K6/M6</f>
        <v>6.6666666666666666E-2</v>
      </c>
    </row>
    <row r="7" spans="1:14" ht="15.75" thickBot="1">
      <c r="A7" s="168" t="s">
        <v>406</v>
      </c>
      <c r="B7" s="169"/>
      <c r="C7" s="19">
        <f>COUNTIFS('FSA 2.1'!$H$29:$H$140,"Pokročilá",'FSA 2.1'!$J$29:$J$140,"Ano")</f>
        <v>22</v>
      </c>
      <c r="D7" s="20" t="s">
        <v>408</v>
      </c>
      <c r="E7" s="21">
        <f>COUNTIF('FSA 2.1'!$H$29:$H$140,"Pokročilá")-(COUNTIFS('FSA 2.1'!$H$29:$H$140,"Pokročilá",'FSA 2.1'!$J$29:$J$140,"Nepoužíváno"))</f>
        <v>22</v>
      </c>
      <c r="F7" s="26">
        <f t="shared" si="0"/>
        <v>1</v>
      </c>
      <c r="G7" s="28">
        <f>COUNTIFS('FSA 2.1'!$H$29:$H$140,"Pokročilá",'FSA 2.1'!$J$29:$J$140,"No")</f>
        <v>0</v>
      </c>
      <c r="H7" s="29" t="s">
        <v>408</v>
      </c>
      <c r="I7" s="30">
        <f>COUNTIF('FSA 2.1'!$H$29:$H$140,"Pokročilá")-(COUNTIFS('FSA 2.1'!$H$29:$H$140,"Pokročilá",'FSA 2.1'!$J$29:$J$140,"Nepoužíváno"))</f>
        <v>22</v>
      </c>
      <c r="J7" s="31">
        <f t="shared" si="1"/>
        <v>0</v>
      </c>
      <c r="K7" s="28">
        <f>COUNTIFS('FSA 2.1'!$H$29:$H$140,"Pokročilá",'FSA 2.1'!$J$29:$J$140,"Nepoužíváno")</f>
        <v>7</v>
      </c>
      <c r="L7" s="29" t="s">
        <v>408</v>
      </c>
      <c r="M7" s="30">
        <v>29</v>
      </c>
      <c r="N7" s="31">
        <f t="shared" si="2"/>
        <v>0.2413793103448276</v>
      </c>
    </row>
    <row r="8" spans="1:14" ht="15.75" thickBot="1">
      <c r="A8" s="170" t="s">
        <v>407</v>
      </c>
      <c r="B8" s="171"/>
      <c r="C8" s="28">
        <f>COUNTIF('FSA 2.1'!$J$29:$J$140,"Nepoužíváno")</f>
        <v>13</v>
      </c>
      <c r="D8" s="29" t="s">
        <v>408</v>
      </c>
      <c r="E8" s="32">
        <v>112</v>
      </c>
      <c r="F8" s="31">
        <f t="shared" si="0"/>
        <v>0.11607142857142858</v>
      </c>
    </row>
    <row r="9" spans="1:14"/>
    <row r="10" spans="1:14" ht="25.5" thickBot="1">
      <c r="A10" s="155" t="s">
        <v>401</v>
      </c>
      <c r="B10" s="155"/>
      <c r="C10" s="155"/>
      <c r="D10" s="155"/>
      <c r="E10" s="155"/>
      <c r="F10" s="155"/>
      <c r="G10" s="155"/>
      <c r="H10" s="155"/>
      <c r="I10" s="155"/>
      <c r="J10" s="155"/>
      <c r="K10" s="155"/>
      <c r="L10" s="155"/>
      <c r="M10" s="155"/>
      <c r="N10" s="155"/>
    </row>
    <row r="11" spans="1:14" ht="15.75" thickBot="1">
      <c r="A11" s="159"/>
      <c r="B11" s="172"/>
      <c r="C11" s="159" t="s">
        <v>398</v>
      </c>
      <c r="D11" s="160"/>
      <c r="E11" s="161"/>
      <c r="F11" s="159" t="s">
        <v>399</v>
      </c>
      <c r="G11" s="160"/>
      <c r="H11" s="161"/>
      <c r="I11" s="159" t="s">
        <v>397</v>
      </c>
      <c r="J11" s="160"/>
      <c r="K11" s="161"/>
      <c r="L11" s="159" t="s">
        <v>403</v>
      </c>
      <c r="M11" s="160"/>
      <c r="N11" s="161"/>
    </row>
    <row r="12" spans="1:14" ht="15.75" thickBot="1">
      <c r="A12" s="33" t="s">
        <v>166</v>
      </c>
      <c r="B12" s="34" t="s">
        <v>168</v>
      </c>
      <c r="C12" s="35">
        <f>COUNTIFS('FSA 2.1'!$C$29:$C$140,$A$12, 'FSA 2.1'!$H$29:$H$140,$B12,  'FSA 2.1'!$J$29:$J$140,$C$11)</f>
        <v>1</v>
      </c>
      <c r="D12" s="24" t="s">
        <v>408</v>
      </c>
      <c r="E12" s="36">
        <f>COUNTIFS('FSA 2.1'!$C$29:$C$140,$A$12,'FSA 2.1'!$H$29:$H$140,B12)-(COUNTIFS('FSA 2.1'!$C$29:$C$140,$A$12,'FSA 2.1'!$H$29:$H$140,B12,'FSA 2.1'!$J$29:$J$140,"Nepoužíváno"))</f>
        <v>1</v>
      </c>
      <c r="F12" s="35">
        <f>COUNTIFS('FSA 2.1'!$C$29:$C$140,$A$12, 'FSA 2.1'!$H$29:$H$140,$B12,  'FSA 2.1'!$J$29:$J$140,$F$11)</f>
        <v>0</v>
      </c>
      <c r="G12" s="24" t="s">
        <v>408</v>
      </c>
      <c r="H12" s="25">
        <f>E12</f>
        <v>1</v>
      </c>
      <c r="I12" s="35">
        <f>COUNTIFS('FSA 2.1'!$C$29:$C$140,$A$12, 'FSA 2.1'!$H$29:$H$140,$B12,  'FSA 2.1'!$J$29:$J$140,$I$11)</f>
        <v>0</v>
      </c>
      <c r="J12" s="24" t="s">
        <v>408</v>
      </c>
      <c r="K12" s="25">
        <f>COUNTIFS('FSA 2.1'!$C$29:$C$140,$A$12,'FSA 2.1'!$H$29:$H$140,B12)</f>
        <v>1</v>
      </c>
      <c r="L12" s="37">
        <f>IF(E12=0,"Není základní",(C12/E12))</f>
        <v>1</v>
      </c>
      <c r="M12" s="162" t="s">
        <v>168</v>
      </c>
      <c r="N12" s="163"/>
    </row>
    <row r="13" spans="1:14" ht="15.75" thickBot="1">
      <c r="A13" s="38"/>
      <c r="B13" s="39" t="s">
        <v>311</v>
      </c>
      <c r="C13" s="40">
        <f>COUNTIFS('FSA 2.1'!$C$29:$C$140,$A$12, 'FSA 2.1'!$H$29:$H$140,$B13,  'FSA 2.1'!$J$29:$J$140,$C$11)</f>
        <v>0</v>
      </c>
      <c r="D13" s="20" t="s">
        <v>408</v>
      </c>
      <c r="E13" s="27">
        <f>COUNTIFS('FSA 2.1'!$C$29:$C$140,$A$12,'FSA 2.1'!$H$29:$H$140,B13)-(COUNTIFS('FSA 2.1'!$C$29:$C$140,$A$12,'FSA 2.1'!$H$29:$H$140,B13,'FSA 2.1'!$J$29:$J$140,"Nepoužíváno"))</f>
        <v>0</v>
      </c>
      <c r="F13" s="40">
        <f>COUNTIFS('FSA 2.1'!$C$29:$C$140,$A$12, 'FSA 2.1'!$H$29:$H$140,$B13,  'FSA 2.1'!$J$29:$J$140,$F$11)</f>
        <v>0</v>
      </c>
      <c r="G13" s="20" t="s">
        <v>408</v>
      </c>
      <c r="H13" s="27">
        <f>E13</f>
        <v>0</v>
      </c>
      <c r="I13" s="40">
        <f>COUNTIFS('FSA 2.1'!$C$29:$C$140,$A$12, 'FSA 2.1'!$H$29:$H$140,$B13,  'FSA 2.1'!$J$29:$J$140,$I$11)</f>
        <v>0</v>
      </c>
      <c r="J13" s="20" t="s">
        <v>408</v>
      </c>
      <c r="K13" s="27">
        <f>COUNTIFS('FSA 2.1'!$C$29:$C$140,$A$12,'FSA 2.1'!$H$29:$H$140,B13)</f>
        <v>0</v>
      </c>
      <c r="L13" s="41" t="str">
        <f>IF(E13=0,"není pokročilá",(C13/E13))</f>
        <v>není pokročilá</v>
      </c>
      <c r="M13" s="164" t="s">
        <v>311</v>
      </c>
      <c r="N13" s="165"/>
    </row>
    <row r="14" spans="1:14" ht="15.75" thickBot="1">
      <c r="A14" s="38"/>
      <c r="B14" s="39" t="s">
        <v>312</v>
      </c>
      <c r="C14" s="40">
        <f>COUNTIFS('FSA 2.1'!$C$29:$C$140,$A$12, 'FSA 2.1'!$H$29:$H$140,$B14,  'FSA 2.1'!$J$29:$J$140,$C$11)</f>
        <v>2</v>
      </c>
      <c r="D14" s="20" t="s">
        <v>408</v>
      </c>
      <c r="E14" s="42">
        <f>COUNTIFS('FSA 2.1'!$C$29:$C$140,$A$12,'FSA 2.1'!$H$29:$H$140,B14)-(COUNTIFS('FSA 2.1'!$C$29:$C$140,$A$12,'FSA 2.1'!$H$29:$H$140,B14,'FSA 2.1'!$J$29:$J$140,"Nepoužíváno"))</f>
        <v>2</v>
      </c>
      <c r="F14" s="40">
        <f>COUNTIFS('FSA 2.1'!$C$29:$C$140,$A$12, 'FSA 2.1'!$H$29:$H$140,$B14,  'FSA 2.1'!$J$29:$J$140,$F$11)</f>
        <v>0</v>
      </c>
      <c r="G14" s="20" t="s">
        <v>408</v>
      </c>
      <c r="H14" s="27">
        <f>E14</f>
        <v>2</v>
      </c>
      <c r="I14" s="40">
        <f>COUNTIFS('FSA 2.1'!$C$29:$C$140,$A$12, 'FSA 2.1'!$H$29:$H$140,$B14,  'FSA 2.1'!$J$29:$J$140,$I$11)</f>
        <v>0</v>
      </c>
      <c r="J14" s="20" t="s">
        <v>408</v>
      </c>
      <c r="K14" s="27">
        <f>COUNTIFS('FSA 2.1'!$C$29:$C$140,$A$12,'FSA 2.1'!$H$29:$H$140,B14)</f>
        <v>2</v>
      </c>
      <c r="L14" s="41">
        <f>IF(E14=0,"Není zásadní",(C14/E14))</f>
        <v>1</v>
      </c>
      <c r="M14" s="164" t="s">
        <v>312</v>
      </c>
      <c r="N14" s="165"/>
    </row>
    <row r="15" spans="1:14" ht="15.75" thickBot="1">
      <c r="A15" s="43"/>
      <c r="B15" s="44" t="s">
        <v>397</v>
      </c>
      <c r="C15" s="45">
        <f>COUNTIFS('FSA 2.1'!$C$29:$C$140,$A$12, 'FSA 2.1'!$J$29:$J$140,$B$15)</f>
        <v>0</v>
      </c>
      <c r="D15" s="46" t="s">
        <v>134</v>
      </c>
      <c r="E15" s="47"/>
      <c r="F15" s="47"/>
      <c r="G15" s="47"/>
      <c r="H15" s="47"/>
      <c r="I15" s="47"/>
      <c r="J15" s="47"/>
      <c r="K15" s="48"/>
      <c r="L15" s="49" t="str">
        <f>IF(C15=0,"Vše použitelné ",(C15/(COUNTIF('FSA 2.1'!$C$29:$C$140,A12))))</f>
        <v xml:space="preserve">Vše použitelné </v>
      </c>
      <c r="M15" s="166" t="str">
        <f>IF(C15=0,"","Nepoužíváno")</f>
        <v/>
      </c>
      <c r="N15" s="167"/>
    </row>
    <row r="16" spans="1:14" ht="15.75" thickBot="1">
      <c r="A16" s="50"/>
      <c r="B16" s="50"/>
      <c r="C16" s="50"/>
      <c r="D16" s="50"/>
      <c r="E16" s="51"/>
      <c r="F16" s="50"/>
      <c r="G16" s="50"/>
      <c r="H16" s="51"/>
      <c r="I16" s="50"/>
      <c r="J16" s="50"/>
      <c r="K16" s="51"/>
      <c r="L16" s="50"/>
      <c r="M16" s="50"/>
      <c r="N16" s="50"/>
    </row>
    <row r="17" spans="1:18" ht="15.75" thickBot="1">
      <c r="A17" s="33" t="s">
        <v>167</v>
      </c>
      <c r="B17" s="34" t="s">
        <v>168</v>
      </c>
      <c r="C17" s="35">
        <f>COUNTIFS('FSA 2.1'!$C$29:$C$140,$A$17, 'FSA 2.1'!$H$29:$H$140,$B17,  'FSA 2.1'!$J$29:$J$140,$C$11)</f>
        <v>2</v>
      </c>
      <c r="D17" s="24" t="s">
        <v>408</v>
      </c>
      <c r="E17" s="25">
        <f>COUNTIFS('FSA 2.1'!$C$29:$C$140,$A$17,'FSA 2.1'!$H$29:$H$140,B17)-(COUNTIFS('FSA 2.1'!$C$29:$C$140,$A$17,'FSA 2.1'!$H$29:$H$140,B17,'FSA 2.1'!$J$29:$J$140,"Nepoužíváno"))</f>
        <v>2</v>
      </c>
      <c r="F17" s="35">
        <f>COUNTIFS('FSA 2.1'!$C$29:$C$140,$A$17, 'FSA 2.1'!$H$29:$H$140,$B17,  'FSA 2.1'!$J$29:$J$140,$F$11)</f>
        <v>0</v>
      </c>
      <c r="G17" s="24" t="s">
        <v>408</v>
      </c>
      <c r="H17" s="25">
        <f>E17</f>
        <v>2</v>
      </c>
      <c r="I17" s="35">
        <f>COUNTIFS('FSA 2.1'!$C$29:$C$140,$A$17, 'FSA 2.1'!$H$29:$H$140,$B17,  'FSA 2.1'!$J$29:$J$140,$I$11)</f>
        <v>0</v>
      </c>
      <c r="J17" s="24" t="s">
        <v>408</v>
      </c>
      <c r="K17" s="25">
        <f>COUNTIFS('FSA 2.1'!$C$29:$C$140,$A$17,'FSA 2.1'!$H$29:$H$140,B17)</f>
        <v>2</v>
      </c>
      <c r="L17" s="37">
        <f>IF(E17=0,"Není základní",(C17/E17))</f>
        <v>1</v>
      </c>
      <c r="M17" s="162" t="s">
        <v>168</v>
      </c>
      <c r="N17" s="163"/>
    </row>
    <row r="18" spans="1:18" ht="15.75" thickBot="1">
      <c r="A18" s="38"/>
      <c r="B18" s="39" t="s">
        <v>311</v>
      </c>
      <c r="C18" s="40">
        <f>COUNTIFS('FSA 2.1'!$C$29:$C$140,$A$17, 'FSA 2.1'!$H$29:$H$140,$B18,  'FSA 2.1'!$J$29:$J$140,$C$11)</f>
        <v>1</v>
      </c>
      <c r="D18" s="20" t="s">
        <v>408</v>
      </c>
      <c r="E18" s="27">
        <f>COUNTIFS('FSA 2.1'!$C$29:$C$140,$A$17,'FSA 2.1'!$H$29:$H$140,B18)-(COUNTIFS('FSA 2.1'!$C$29:$C$140,$A$17,'FSA 2.1'!$H$29:$H$140,B18,'FSA 2.1'!$J$29:$J$140,"Nepoužíváno"))</f>
        <v>1</v>
      </c>
      <c r="F18" s="40">
        <f>COUNTIFS('FSA 2.1'!$C$29:$C$140,$A$17, 'FSA 2.1'!$H$29:$H$140,$B18,  'FSA 2.1'!$J$29:$J$140,$F$11)</f>
        <v>0</v>
      </c>
      <c r="G18" s="20" t="s">
        <v>408</v>
      </c>
      <c r="H18" s="27">
        <f>E18</f>
        <v>1</v>
      </c>
      <c r="I18" s="40">
        <f>COUNTIFS('FSA 2.1'!$C$29:$C$140,$A$17, 'FSA 2.1'!$H$29:$H$140,$B18,  'FSA 2.1'!$J$29:$J$140,$I$11)</f>
        <v>1</v>
      </c>
      <c r="J18" s="20" t="s">
        <v>408</v>
      </c>
      <c r="K18" s="27">
        <f>COUNTIFS('FSA 2.1'!$C$29:$C$140,$A$17,'FSA 2.1'!$H$29:$H$140,B18)</f>
        <v>2</v>
      </c>
      <c r="L18" s="41">
        <f>IF(E18=0,"není pokročilá",(C18/E18))</f>
        <v>1</v>
      </c>
      <c r="M18" s="164" t="s">
        <v>311</v>
      </c>
      <c r="N18" s="165"/>
    </row>
    <row r="19" spans="1:18" ht="15.75" thickBot="1">
      <c r="A19" s="38"/>
      <c r="B19" s="39" t="s">
        <v>312</v>
      </c>
      <c r="C19" s="40">
        <f>COUNTIFS('FSA 2.1'!$C$29:$C$140,$A$17, 'FSA 2.1'!$H$29:$H$140,$B19,  'FSA 2.1'!$J$29:$J$140,$C$11)</f>
        <v>0</v>
      </c>
      <c r="D19" s="20" t="s">
        <v>408</v>
      </c>
      <c r="E19" s="42">
        <f>COUNTIFS('FSA 2.1'!$C$29:$C$140,$A$17,'FSA 2.1'!$H$29:$H$140,B19)-(COUNTIFS('FSA 2.1'!$C$29:$C$140,$A$17,'FSA 2.1'!$H$29:$H$140,B19,'FSA 2.1'!$J$29:$J$140,"Nepoužíváno"))</f>
        <v>0</v>
      </c>
      <c r="F19" s="40">
        <f>COUNTIFS('FSA 2.1'!$C$29:$C$140,$A$17, 'FSA 2.1'!$H$29:$H$140,$B19,  'FSA 2.1'!$J$29:$J$140,$F$11)</f>
        <v>0</v>
      </c>
      <c r="G19" s="20" t="s">
        <v>408</v>
      </c>
      <c r="H19" s="27">
        <f>E19</f>
        <v>0</v>
      </c>
      <c r="I19" s="40">
        <f>COUNTIFS('FSA 2.1'!$C$29:$C$140,$A$17, 'FSA 2.1'!$H$29:$H$140,$B19,  'FSA 2.1'!$J$29:$J$140,$I$11)</f>
        <v>0</v>
      </c>
      <c r="J19" s="20" t="s">
        <v>408</v>
      </c>
      <c r="K19" s="27">
        <f>COUNTIFS('FSA 2.1'!$C$29:$C$140,$A$17,'FSA 2.1'!$H$29:$H$140,B19)</f>
        <v>0</v>
      </c>
      <c r="L19" s="41" t="str">
        <f>IF(E19=0,"Není zásadní",(C19/E19))</f>
        <v>Není zásadní</v>
      </c>
      <c r="M19" s="164" t="s">
        <v>312</v>
      </c>
      <c r="N19" s="165"/>
    </row>
    <row r="20" spans="1:18" ht="15.75" thickBot="1">
      <c r="A20" s="43"/>
      <c r="B20" s="44" t="s">
        <v>397</v>
      </c>
      <c r="C20" s="45">
        <f>COUNTIFS('FSA 2.1'!$C$29:$C$140,$A$17, 'FSA 2.1'!$J$29:$J$140,$B$15)</f>
        <v>1</v>
      </c>
      <c r="D20" s="46" t="s">
        <v>134</v>
      </c>
      <c r="E20" s="47"/>
      <c r="F20" s="47"/>
      <c r="G20" s="47"/>
      <c r="H20" s="47"/>
      <c r="I20" s="47"/>
      <c r="J20" s="47"/>
      <c r="K20" s="48"/>
      <c r="L20" s="49">
        <f>IF(C20=0,"Vše použitelné ",(C20/(COUNTIF('FSA 2.1'!$C$29:$C$140,A17))))</f>
        <v>0.25</v>
      </c>
      <c r="M20" s="166" t="str">
        <f>IF(C20=0,"","Nepoužíváno")</f>
        <v>Nepoužíváno</v>
      </c>
      <c r="N20" s="167"/>
    </row>
    <row r="21" spans="1:18" ht="15.75" thickBot="1">
      <c r="A21" s="50"/>
      <c r="B21" s="50"/>
      <c r="C21" s="50"/>
      <c r="D21" s="50"/>
      <c r="E21" s="51"/>
      <c r="F21" s="50"/>
      <c r="G21" s="50"/>
      <c r="H21" s="51"/>
      <c r="I21" s="50"/>
      <c r="J21" s="50"/>
      <c r="K21" s="51"/>
      <c r="L21" s="50"/>
      <c r="M21" s="50"/>
      <c r="N21" s="50"/>
    </row>
    <row r="22" spans="1:18" ht="15.75" thickBot="1">
      <c r="A22" s="33" t="s">
        <v>294</v>
      </c>
      <c r="B22" s="34" t="s">
        <v>168</v>
      </c>
      <c r="C22" s="35">
        <f>COUNTIFS('FSA 2.1'!$C$29:$C$140,$A$22, 'FSA 2.1'!$H$29:$H$140,$B22,  'FSA 2.1'!$J$29:$J$140,$C$11)</f>
        <v>4</v>
      </c>
      <c r="D22" s="24" t="s">
        <v>408</v>
      </c>
      <c r="E22" s="25">
        <f>COUNTIFS('FSA 2.1'!$C$29:$C$140,$A$22,'FSA 2.1'!$H$29:$H$140,B22)-(COUNTIFS('FSA 2.1'!$C$29:$C$140,$A$22,'FSA 2.1'!$H$29:$H$140,B22,'FSA 2.1'!$J$29:$J$140,"Nepoužíváno"))</f>
        <v>4</v>
      </c>
      <c r="F22" s="35">
        <f>COUNTIFS('FSA 2.1'!$C$29:$C$140,$A$22, 'FSA 2.1'!$H$29:$H$140,$B22,  'FSA 2.1'!$J$29:$J$140,$F$11)</f>
        <v>0</v>
      </c>
      <c r="G22" s="24" t="s">
        <v>408</v>
      </c>
      <c r="H22" s="25">
        <f>E22</f>
        <v>4</v>
      </c>
      <c r="I22" s="35">
        <f>COUNTIFS('FSA 2.1'!$C$29:$C$140,$A$22, 'FSA 2.1'!$H$29:$H$140,$B22,  'FSA 2.1'!$J$29:$J$140,$I$11)</f>
        <v>0</v>
      </c>
      <c r="J22" s="24" t="s">
        <v>408</v>
      </c>
      <c r="K22" s="25">
        <f>COUNTIFS('FSA 2.1'!$C$29:$C$140,$A$22,'FSA 2.1'!$H$29:$H$140,B22)</f>
        <v>4</v>
      </c>
      <c r="L22" s="37">
        <f>IF(E22=0,"Není základní",(C22/E22))</f>
        <v>1</v>
      </c>
      <c r="M22" s="162" t="s">
        <v>168</v>
      </c>
      <c r="N22" s="163"/>
      <c r="R22" s="52"/>
    </row>
    <row r="23" spans="1:18" ht="15.75" thickBot="1">
      <c r="A23" s="38"/>
      <c r="B23" s="39" t="s">
        <v>311</v>
      </c>
      <c r="C23" s="40">
        <f>COUNTIFS('FSA 2.1'!$C$29:$C$140,$A$22, 'FSA 2.1'!$H$29:$H$140,$B23,  'FSA 2.1'!$J$29:$J$140,$C$11)</f>
        <v>1</v>
      </c>
      <c r="D23" s="20" t="s">
        <v>408</v>
      </c>
      <c r="E23" s="27">
        <f>COUNTIFS('FSA 2.1'!$C$29:$C$140,$A$22,'FSA 2.1'!$H$29:$H$140,B23)-(COUNTIFS('FSA 2.1'!$C$29:$C$140,$A$22,'FSA 2.1'!$H$29:$H$140,B23,'FSA 2.1'!$J$29:$J$140,"Nepoužíváno"))</f>
        <v>1</v>
      </c>
      <c r="F23" s="40">
        <f>COUNTIFS('FSA 2.1'!$C$29:$C$140,$A$22, 'FSA 2.1'!$H$29:$H$140,$B23,  'FSA 2.1'!$J$29:$J$140,$F$11)</f>
        <v>0</v>
      </c>
      <c r="G23" s="20" t="s">
        <v>408</v>
      </c>
      <c r="H23" s="27">
        <f>E23</f>
        <v>1</v>
      </c>
      <c r="I23" s="40">
        <f>COUNTIFS('FSA 2.1'!$C$29:$C$140,$A$22, 'FSA 2.1'!$H$29:$H$140,$B23,  'FSA 2.1'!$J$29:$J$140,$I$11)</f>
        <v>0</v>
      </c>
      <c r="J23" s="20" t="s">
        <v>408</v>
      </c>
      <c r="K23" s="27">
        <f>COUNTIFS('FSA 2.1'!$C$29:$C$140,$A$22,'FSA 2.1'!$H$29:$H$140,B23)</f>
        <v>1</v>
      </c>
      <c r="L23" s="41">
        <f>IF(E23=0,"není pokročilá",(C23/E23))</f>
        <v>1</v>
      </c>
      <c r="M23" s="164" t="s">
        <v>311</v>
      </c>
      <c r="N23" s="165"/>
      <c r="R23" s="52"/>
    </row>
    <row r="24" spans="1:18" ht="15.75" thickBot="1">
      <c r="A24" s="38"/>
      <c r="B24" s="39" t="s">
        <v>312</v>
      </c>
      <c r="C24" s="40">
        <f>COUNTIFS('FSA 2.1'!$C$29:$C$140,$A$22, 'FSA 2.1'!$H$29:$H$140,$B24,  'FSA 2.1'!$J$29:$J$140,$C$11)</f>
        <v>0</v>
      </c>
      <c r="D24" s="20" t="s">
        <v>408</v>
      </c>
      <c r="E24" s="42">
        <f>COUNTIFS('FSA 2.1'!$C$29:$C$140,$A$22,'FSA 2.1'!$H$29:$H$140,B24)-(COUNTIFS('FSA 2.1'!$C$29:$C$140,$A$22,'FSA 2.1'!$H$29:$H$140,B24,'FSA 2.1'!$J$29:$J$140,"Nepoužíváno"))</f>
        <v>0</v>
      </c>
      <c r="F24" s="40">
        <f>COUNTIFS('FSA 2.1'!$C$29:$C$140,$A$22, 'FSA 2.1'!$H$29:$H$140,$B24,  'FSA 2.1'!$J$29:$J$140,$F$11)</f>
        <v>0</v>
      </c>
      <c r="G24" s="20" t="s">
        <v>408</v>
      </c>
      <c r="H24" s="27">
        <f>E24</f>
        <v>0</v>
      </c>
      <c r="I24" s="40">
        <f>COUNTIFS('FSA 2.1'!$C$29:$C$140,$A$22, 'FSA 2.1'!$H$29:$H$140,$B24,  'FSA 2.1'!$J$29:$J$140,$I$11)</f>
        <v>0</v>
      </c>
      <c r="J24" s="20" t="s">
        <v>408</v>
      </c>
      <c r="K24" s="27">
        <f>COUNTIFS('FSA 2.1'!$C$29:$C$140,$A$22,'FSA 2.1'!$H$29:$H$140,B24)</f>
        <v>0</v>
      </c>
      <c r="L24" s="41" t="str">
        <f>IF(E24=0,"Není zásadní",(C24/E24))</f>
        <v>Není zásadní</v>
      </c>
      <c r="M24" s="164" t="s">
        <v>312</v>
      </c>
      <c r="N24" s="165"/>
    </row>
    <row r="25" spans="1:18" ht="15.75" thickBot="1">
      <c r="A25" s="43"/>
      <c r="B25" s="44" t="s">
        <v>397</v>
      </c>
      <c r="C25" s="45">
        <f>COUNTIFS('FSA 2.1'!$C$29:$C$140,$A$22, 'FSA 2.1'!$J$29:$J$140,$B$15)</f>
        <v>0</v>
      </c>
      <c r="D25" s="46" t="s">
        <v>134</v>
      </c>
      <c r="E25" s="47"/>
      <c r="F25" s="47"/>
      <c r="G25" s="47"/>
      <c r="H25" s="47"/>
      <c r="I25" s="47"/>
      <c r="J25" s="47"/>
      <c r="K25" s="48"/>
      <c r="L25" s="49" t="str">
        <f>IF(C25=0,"Vše použitelné ",(C25/(COUNTIF('FSA 2.1'!$C$29:$C$140,A22))))</f>
        <v xml:space="preserve">Vše použitelné </v>
      </c>
      <c r="M25" s="166" t="str">
        <f>IF(C25=0,"","Nepoužíváno")</f>
        <v/>
      </c>
      <c r="N25" s="167"/>
    </row>
    <row r="26" spans="1:18" ht="15.75" thickBot="1">
      <c r="A26" s="50"/>
      <c r="B26" s="50"/>
      <c r="C26" s="50"/>
      <c r="D26" s="50"/>
      <c r="E26" s="51"/>
      <c r="F26" s="50"/>
      <c r="G26" s="50"/>
      <c r="H26" s="51"/>
      <c r="I26" s="50"/>
      <c r="J26" s="50"/>
      <c r="K26" s="51"/>
      <c r="L26" s="50"/>
      <c r="M26" s="50"/>
      <c r="N26" s="50"/>
    </row>
    <row r="27" spans="1:18" ht="15.75" thickBot="1">
      <c r="A27" s="33" t="s">
        <v>346</v>
      </c>
      <c r="B27" s="34" t="s">
        <v>168</v>
      </c>
      <c r="C27" s="35">
        <f>COUNTIFS('FSA 2.1'!$C$29:$C$140,$A$27, 'FSA 2.1'!$H$29:$H$140,$B27,  'FSA 2.1'!$J$29:$J$140,$C$11)</f>
        <v>4</v>
      </c>
      <c r="D27" s="24" t="s">
        <v>408</v>
      </c>
      <c r="E27" s="25">
        <f>COUNTIFS('FSA 2.1'!$C$29:$C$140,$A$27,'FSA 2.1'!$H$29:$H$140,B27)-(COUNTIFS('FSA 2.1'!$C$29:$C$140,$A$27,'FSA 2.1'!$H$29:$H$140,B27,'FSA 2.1'!$J$29:$J$140,"Nepoužíváno"))</f>
        <v>4</v>
      </c>
      <c r="F27" s="35">
        <f>COUNTIFS('FSA 2.1'!$C$29:$C$140,$A$27, 'FSA 2.1'!$H$29:$H$140,$B27,  'FSA 2.1'!$J$29:$J$140,$F$11)</f>
        <v>0</v>
      </c>
      <c r="G27" s="24" t="s">
        <v>408</v>
      </c>
      <c r="H27" s="25">
        <f>E27</f>
        <v>4</v>
      </c>
      <c r="I27" s="35">
        <f>COUNTIFS('FSA 2.1'!$C$29:$C$140,$A$27, 'FSA 2.1'!$H$29:$H$140,$B27,  'FSA 2.1'!$J$29:$J$140,$I$11)</f>
        <v>1</v>
      </c>
      <c r="J27" s="24" t="s">
        <v>408</v>
      </c>
      <c r="K27" s="25">
        <f>COUNTIFS('FSA 2.1'!$C$29:$C$140,$A$27,'FSA 2.1'!$H$29:$H$140,B27)</f>
        <v>5</v>
      </c>
      <c r="L27" s="37">
        <f>IF(E27=0,"Není základní",(C27/E27))</f>
        <v>1</v>
      </c>
      <c r="M27" s="162" t="s">
        <v>168</v>
      </c>
      <c r="N27" s="163"/>
    </row>
    <row r="28" spans="1:18" ht="15.75" thickBot="1">
      <c r="A28" s="38"/>
      <c r="B28" s="39" t="s">
        <v>311</v>
      </c>
      <c r="C28" s="40">
        <f>COUNTIFS('FSA 2.1'!$C$29:$C$140,$A$27, 'FSA 2.1'!$H$29:$H$140,$B28,  'FSA 2.1'!$J$29:$J$140,$C$11)</f>
        <v>1</v>
      </c>
      <c r="D28" s="20" t="s">
        <v>408</v>
      </c>
      <c r="E28" s="27">
        <f>COUNTIFS('FSA 2.1'!$C$29:$C$140,$A$27,'FSA 2.1'!$H$29:$H$140,B28)-(COUNTIFS('FSA 2.1'!$C$29:$C$140,$A$27,'FSA 2.1'!$H$29:$H$140,B28,'FSA 2.1'!$J$29:$J$140,"Nepoužíváno"))</f>
        <v>1</v>
      </c>
      <c r="F28" s="40">
        <f>COUNTIFS('FSA 2.1'!$C$29:$C$140,$A$27, 'FSA 2.1'!$H$29:$H$140,$B28,  'FSA 2.1'!$J$29:$J$140,$F$11)</f>
        <v>0</v>
      </c>
      <c r="G28" s="20" t="s">
        <v>408</v>
      </c>
      <c r="H28" s="27">
        <f>E28</f>
        <v>1</v>
      </c>
      <c r="I28" s="40">
        <f>COUNTIFS('FSA 2.1'!$C$29:$C$140,$A$27, 'FSA 2.1'!$H$29:$H$140,$B28,  'FSA 2.1'!$J$29:$J$140,$I$11)</f>
        <v>0</v>
      </c>
      <c r="J28" s="20" t="s">
        <v>408</v>
      </c>
      <c r="K28" s="27">
        <f>COUNTIFS('FSA 2.1'!$C$29:$C$140,$A$27,'FSA 2.1'!$H$29:$H$140,B28)</f>
        <v>1</v>
      </c>
      <c r="L28" s="41">
        <f>IF(E28=0,"není pokročilá",(C28/E28))</f>
        <v>1</v>
      </c>
      <c r="M28" s="164" t="s">
        <v>311</v>
      </c>
      <c r="N28" s="165"/>
    </row>
    <row r="29" spans="1:18" ht="15.75" thickBot="1">
      <c r="A29" s="38"/>
      <c r="B29" s="39" t="s">
        <v>312</v>
      </c>
      <c r="C29" s="40">
        <f>COUNTIFS('FSA 2.1'!$C$29:$C$140,$A$27, 'FSA 2.1'!$H$29:$H$140,$B29,  'FSA 2.1'!$J$29:$J$140,$C$11)</f>
        <v>0</v>
      </c>
      <c r="D29" s="20" t="s">
        <v>408</v>
      </c>
      <c r="E29" s="42">
        <f>COUNTIFS('FSA 2.1'!$C$29:$C$140,$A$27,'FSA 2.1'!$H$29:$H$140,B29)-(COUNTIFS('FSA 2.1'!$C$29:$C$140,$A$27,'FSA 2.1'!$H$29:$H$140,B29,'FSA 2.1'!$J$29:$J$140,"Nepoužíváno"))</f>
        <v>0</v>
      </c>
      <c r="F29" s="40">
        <f>COUNTIFS('FSA 2.1'!$C$29:$C$140,$A$27, 'FSA 2.1'!$H$29:$H$140,$B29,  'FSA 2.1'!$J$29:$J$140,$F$11)</f>
        <v>0</v>
      </c>
      <c r="G29" s="20" t="s">
        <v>408</v>
      </c>
      <c r="H29" s="27">
        <f>E29</f>
        <v>0</v>
      </c>
      <c r="I29" s="40">
        <f>COUNTIFS('FSA 2.1'!$C$29:$C$140,$A$27, 'FSA 2.1'!$H$29:$H$140,$B29,  'FSA 2.1'!$J$29:$J$140,$I$11)</f>
        <v>0</v>
      </c>
      <c r="J29" s="20" t="s">
        <v>408</v>
      </c>
      <c r="K29" s="27">
        <f>COUNTIFS('FSA 2.1'!$C$29:$C$140,$A$27,'FSA 2.1'!$H$29:$H$140,B29)</f>
        <v>0</v>
      </c>
      <c r="L29" s="41" t="str">
        <f>IF(E29=0,"Není zásadní",(C29/E29))</f>
        <v>Není zásadní</v>
      </c>
      <c r="M29" s="164" t="s">
        <v>312</v>
      </c>
      <c r="N29" s="165"/>
    </row>
    <row r="30" spans="1:18" ht="15.75" thickBot="1">
      <c r="A30" s="43"/>
      <c r="B30" s="44" t="s">
        <v>397</v>
      </c>
      <c r="C30" s="45">
        <f>COUNTIFS('FSA 2.1'!$C$29:$C$140,$A$27, 'FSA 2.1'!$J$29:$J$140,$B$15)</f>
        <v>1</v>
      </c>
      <c r="D30" s="46" t="s">
        <v>134</v>
      </c>
      <c r="E30" s="47"/>
      <c r="F30" s="47"/>
      <c r="G30" s="47"/>
      <c r="H30" s="47"/>
      <c r="I30" s="47"/>
      <c r="J30" s="47"/>
      <c r="K30" s="48"/>
      <c r="L30" s="49">
        <f>IF(C30=0,"Vše použitelné ",(C30/(COUNTIF('FSA 2.1'!$C$29:$C$140,A27))))</f>
        <v>0.16666666666666666</v>
      </c>
      <c r="M30" s="166" t="str">
        <f>IF(C30=0,"","Nepoužíváno")</f>
        <v>Nepoužíváno</v>
      </c>
      <c r="N30" s="167"/>
    </row>
    <row r="31" spans="1:18" ht="15.75" thickBot="1">
      <c r="A31" s="50"/>
      <c r="B31" s="50"/>
      <c r="C31" s="50"/>
      <c r="D31" s="50"/>
      <c r="E31" s="51"/>
      <c r="F31" s="50"/>
      <c r="G31" s="50"/>
      <c r="H31" s="51"/>
      <c r="I31" s="50"/>
      <c r="J31" s="50"/>
      <c r="K31" s="51"/>
      <c r="L31" s="50"/>
      <c r="M31" s="50"/>
      <c r="N31" s="50"/>
    </row>
    <row r="32" spans="1:18" ht="15.75" thickBot="1">
      <c r="A32" s="33" t="s">
        <v>297</v>
      </c>
      <c r="B32" s="34" t="s">
        <v>168</v>
      </c>
      <c r="C32" s="35">
        <f>COUNTIFS('FSA 2.1'!$C$29:$C$140,$A$32, 'FSA 2.1'!$H$29:$H$140,$B32,  'FSA 2.1'!$J$29:$J$140,$C$11)</f>
        <v>2</v>
      </c>
      <c r="D32" s="24" t="s">
        <v>408</v>
      </c>
      <c r="E32" s="25">
        <f>COUNTIFS('FSA 2.1'!$C$29:$C$140,$A$32,'FSA 2.1'!$H$29:$H$140,B32)-(COUNTIFS('FSA 2.1'!$C$29:$C$140,$A$32,'FSA 2.1'!$H$29:$H$140,B32,'FSA 2.1'!$J$29:$J$140,"Nepoužíváno"))</f>
        <v>2</v>
      </c>
      <c r="F32" s="35">
        <f>COUNTIFS('FSA 2.1'!$C$29:$C$140,$A$32, 'FSA 2.1'!$H$29:$H$140,$B32,  'FSA 2.1'!$J$29:$J$140,$F$11)</f>
        <v>0</v>
      </c>
      <c r="G32" s="24" t="s">
        <v>408</v>
      </c>
      <c r="H32" s="25">
        <f>E32</f>
        <v>2</v>
      </c>
      <c r="I32" s="35">
        <f>COUNTIFS('FSA 2.1'!$C$29:$C$140,$A$32, 'FSA 2.1'!$H$29:$H$140,$B32,  'FSA 2.1'!$J$29:$J$140,$I$11)</f>
        <v>0</v>
      </c>
      <c r="J32" s="24" t="s">
        <v>408</v>
      </c>
      <c r="K32" s="25">
        <f>COUNTIFS('FSA 2.1'!$C$29:$C$140,$A$32,'FSA 2.1'!$H$29:$H$140,B32)</f>
        <v>2</v>
      </c>
      <c r="L32" s="37">
        <f>IF(E32=0,"Není základní",(C32/E32))</f>
        <v>1</v>
      </c>
      <c r="M32" s="162" t="s">
        <v>168</v>
      </c>
      <c r="N32" s="163"/>
    </row>
    <row r="33" spans="1:14" ht="15.75" thickBot="1">
      <c r="A33" s="38"/>
      <c r="B33" s="39" t="s">
        <v>311</v>
      </c>
      <c r="C33" s="40">
        <f>COUNTIFS('FSA 2.1'!$C$29:$C$140,$A$32, 'FSA 2.1'!$H$29:$H$140,$B33,  'FSA 2.1'!$J$29:$J$140,$C$11)</f>
        <v>2</v>
      </c>
      <c r="D33" s="20" t="s">
        <v>408</v>
      </c>
      <c r="E33" s="27">
        <f>COUNTIFS('FSA 2.1'!$C$29:$C$140,$A$32,'FSA 2.1'!$H$29:$H$140,B33)-(COUNTIFS('FSA 2.1'!$C$29:$C$140,$A$32,'FSA 2.1'!$H$29:$H$140,B33,'FSA 2.1'!$J$29:$J$140,"Nepoužíváno"))</f>
        <v>2</v>
      </c>
      <c r="F33" s="40">
        <f>COUNTIFS('FSA 2.1'!$C$29:$C$140,$A$32, 'FSA 2.1'!$H$29:$H$140,$B33,  'FSA 2.1'!$J$29:$J$140,$F$11)</f>
        <v>0</v>
      </c>
      <c r="G33" s="20" t="s">
        <v>408</v>
      </c>
      <c r="H33" s="27">
        <f>E33</f>
        <v>2</v>
      </c>
      <c r="I33" s="40">
        <f>COUNTIFS('FSA 2.1'!$C$29:$C$140,$A$32, 'FSA 2.1'!$H$29:$H$140,$B33,  'FSA 2.1'!$J$29:$J$140,$I$11)</f>
        <v>0</v>
      </c>
      <c r="J33" s="20" t="s">
        <v>408</v>
      </c>
      <c r="K33" s="27">
        <f>COUNTIFS('FSA 2.1'!$C$29:$C$140,$A$32,'FSA 2.1'!$H$29:$H$140,B33)</f>
        <v>2</v>
      </c>
      <c r="L33" s="41">
        <f>IF(E33=0,"není pokročilá",(C33/E33))</f>
        <v>1</v>
      </c>
      <c r="M33" s="164" t="s">
        <v>311</v>
      </c>
      <c r="N33" s="165"/>
    </row>
    <row r="34" spans="1:14" ht="15.75" thickBot="1">
      <c r="A34" s="38"/>
      <c r="B34" s="39" t="s">
        <v>312</v>
      </c>
      <c r="C34" s="40">
        <f>COUNTIFS('FSA 2.1'!$C$29:$C$140,$A$32, 'FSA 2.1'!$H$29:$H$140,$B34,  'FSA 2.1'!$J$29:$J$140,$C$11)</f>
        <v>0</v>
      </c>
      <c r="D34" s="20" t="s">
        <v>408</v>
      </c>
      <c r="E34" s="42">
        <f>COUNTIFS('FSA 2.1'!$C$29:$C$140,$A$32,'FSA 2.1'!$H$29:$H$140,B34)-(COUNTIFS('FSA 2.1'!$C$29:$C$140,$A$32,'FSA 2.1'!$H$29:$H$140,B34,'FSA 2.1'!$J$29:$J$140,"Nepoužíváno"))</f>
        <v>0</v>
      </c>
      <c r="F34" s="40">
        <f>COUNTIFS('FSA 2.1'!$C$29:$C$140,$A$32, 'FSA 2.1'!$H$29:$H$140,$B34,  'FSA 2.1'!$J$29:$J$140,$F$11)</f>
        <v>0</v>
      </c>
      <c r="G34" s="20" t="s">
        <v>408</v>
      </c>
      <c r="H34" s="27">
        <f>E34</f>
        <v>0</v>
      </c>
      <c r="I34" s="40">
        <f>COUNTIFS('FSA 2.1'!$C$29:$C$140,$A$32, 'FSA 2.1'!$H$29:$H$140,$B34,  'FSA 2.1'!$J$29:$J$140,$I$11)</f>
        <v>0</v>
      </c>
      <c r="J34" s="20" t="s">
        <v>408</v>
      </c>
      <c r="K34" s="27">
        <f>COUNTIFS('FSA 2.1'!$C$29:$C$140,$A$32,'FSA 2.1'!$H$29:$H$140,B34)</f>
        <v>0</v>
      </c>
      <c r="L34" s="41" t="str">
        <f>IF(E34=0,"Není zásadní",(C34/E34))</f>
        <v>Není zásadní</v>
      </c>
      <c r="M34" s="164" t="s">
        <v>312</v>
      </c>
      <c r="N34" s="165"/>
    </row>
    <row r="35" spans="1:14" ht="15.75" thickBot="1">
      <c r="A35" s="43"/>
      <c r="B35" s="44" t="s">
        <v>397</v>
      </c>
      <c r="C35" s="45">
        <f>COUNTIFS('FSA 2.1'!$C$29:$C$140,$A$32, 'FSA 2.1'!$J$29:$J$140,$B$15)</f>
        <v>0</v>
      </c>
      <c r="D35" s="46" t="s">
        <v>134</v>
      </c>
      <c r="E35" s="47"/>
      <c r="F35" s="47"/>
      <c r="G35" s="47"/>
      <c r="H35" s="47"/>
      <c r="I35" s="47"/>
      <c r="J35" s="47"/>
      <c r="K35" s="48"/>
      <c r="L35" s="49" t="str">
        <f>IF(C35=0,"Vše použitelné ",(C35/(COUNTIF('FSA 2.1'!$C$29:$C$140,A32))))</f>
        <v xml:space="preserve">Vše použitelné </v>
      </c>
      <c r="M35" s="166" t="str">
        <f>IF(C35=0,"","Nepoužíváno")</f>
        <v/>
      </c>
      <c r="N35" s="167"/>
    </row>
    <row r="36" spans="1:14" ht="15.75" thickBot="1">
      <c r="A36" s="50"/>
      <c r="B36" s="50"/>
      <c r="C36" s="50"/>
      <c r="D36" s="50"/>
      <c r="E36" s="51"/>
      <c r="F36" s="50"/>
      <c r="G36" s="50"/>
      <c r="H36" s="51"/>
      <c r="I36" s="50"/>
      <c r="J36" s="50"/>
      <c r="K36" s="51"/>
      <c r="L36" s="50"/>
      <c r="M36" s="50"/>
      <c r="N36" s="50"/>
    </row>
    <row r="37" spans="1:14" ht="15.75" thickBot="1">
      <c r="A37" s="33" t="s">
        <v>298</v>
      </c>
      <c r="B37" s="34" t="s">
        <v>168</v>
      </c>
      <c r="C37" s="35">
        <f>COUNTIFS('FSA 2.1'!$C$29:$C$140,$A$37, 'FSA 2.1'!$H$29:$H$140,$B37,  'FSA 2.1'!$J$29:$J$140,$C$11)</f>
        <v>6</v>
      </c>
      <c r="D37" s="24" t="s">
        <v>408</v>
      </c>
      <c r="E37" s="25">
        <f>COUNTIFS('FSA 2.1'!$C$29:$C$140,$A$37,'FSA 2.1'!$H$29:$H$140,B37)-(COUNTIFS('FSA 2.1'!$C$29:$C$140,$A$37,'FSA 2.1'!$H$29:$H$140,B37,'FSA 2.1'!$J$29:$J$140,"Nepoužíváno"))</f>
        <v>6</v>
      </c>
      <c r="F37" s="35">
        <f>COUNTIFS('FSA 2.1'!$C$29:$C$140,$A$37, 'FSA 2.1'!$H$29:$H$140,$B37,  'FSA 2.1'!$J$29:$J$140,$F$11)</f>
        <v>0</v>
      </c>
      <c r="G37" s="24" t="s">
        <v>408</v>
      </c>
      <c r="H37" s="25">
        <f>E37</f>
        <v>6</v>
      </c>
      <c r="I37" s="35">
        <f>COUNTIFS('FSA 2.1'!$C$29:$C$140,$A$37, 'FSA 2.1'!$H$29:$H$140,$B37,  'FSA 2.1'!$J$29:$J$140,$I$11)</f>
        <v>0</v>
      </c>
      <c r="J37" s="24" t="s">
        <v>408</v>
      </c>
      <c r="K37" s="25">
        <f>COUNTIFS('FSA 2.1'!$C$29:$C$140,$A$37,'FSA 2.1'!$H$29:$H$140,B37)</f>
        <v>6</v>
      </c>
      <c r="L37" s="37">
        <f>IF(E37=0,"Není základní",(C37/E37))</f>
        <v>1</v>
      </c>
      <c r="M37" s="162" t="s">
        <v>168</v>
      </c>
      <c r="N37" s="163"/>
    </row>
    <row r="38" spans="1:14" ht="15.75" thickBot="1">
      <c r="A38" s="38"/>
      <c r="B38" s="39" t="s">
        <v>311</v>
      </c>
      <c r="C38" s="40">
        <f>COUNTIFS('FSA 2.1'!$C$29:$C$140,$A$37, 'FSA 2.1'!$H$29:$H$140,$B38,  'FSA 2.1'!$J$29:$J$140,$C$11)</f>
        <v>1</v>
      </c>
      <c r="D38" s="20" t="s">
        <v>408</v>
      </c>
      <c r="E38" s="27">
        <f>COUNTIFS('FSA 2.1'!$C$29:$C$140,$A$37,'FSA 2.1'!$H$29:$H$140,B38)-(COUNTIFS('FSA 2.1'!$C$29:$C$140,$A$37,'FSA 2.1'!$H$29:$H$140,B38,'FSA 2.1'!$J$29:$J$140,"Nepoužíváno"))</f>
        <v>1</v>
      </c>
      <c r="F38" s="40">
        <f>COUNTIFS('FSA 2.1'!$C$29:$C$140,$A$37, 'FSA 2.1'!$H$29:$H$140,$B38,  'FSA 2.1'!$J$29:$J$140,$F$11)</f>
        <v>0</v>
      </c>
      <c r="G38" s="20" t="s">
        <v>408</v>
      </c>
      <c r="H38" s="27">
        <f>E38</f>
        <v>1</v>
      </c>
      <c r="I38" s="40">
        <f>COUNTIFS('FSA 2.1'!$C$29:$C$140,$A$37, 'FSA 2.1'!$H$29:$H$140,$B38,  'FSA 2.1'!$J$29:$J$140,$I$11)</f>
        <v>0</v>
      </c>
      <c r="J38" s="20" t="s">
        <v>408</v>
      </c>
      <c r="K38" s="27">
        <f>COUNTIFS('FSA 2.1'!$C$29:$C$140,$A$37,'FSA 2.1'!$H$29:$H$140,B38)</f>
        <v>1</v>
      </c>
      <c r="L38" s="41">
        <f>IF(E38=0,"není pokročilá",(C38/E38))</f>
        <v>1</v>
      </c>
      <c r="M38" s="164" t="s">
        <v>311</v>
      </c>
      <c r="N38" s="165"/>
    </row>
    <row r="39" spans="1:14" ht="15.75" thickBot="1">
      <c r="A39" s="38"/>
      <c r="B39" s="39" t="s">
        <v>312</v>
      </c>
      <c r="C39" s="40">
        <f>COUNTIFS('FSA 2.1'!$C$29:$C$140,$A$37, 'FSA 2.1'!$H$29:$H$140,$B39,  'FSA 2.1'!$J$29:$J$140,$C$11)</f>
        <v>0</v>
      </c>
      <c r="D39" s="20" t="s">
        <v>408</v>
      </c>
      <c r="E39" s="42">
        <f>COUNTIFS('FSA 2.1'!$C$29:$C$140,$A$37,'FSA 2.1'!$H$29:$H$140,B39)-(COUNTIFS('FSA 2.1'!$C$29:$C$140,$A$37,'FSA 2.1'!$H$29:$H$140,B39,'FSA 2.1'!$J$29:$J$140,"Nepoužíváno"))</f>
        <v>0</v>
      </c>
      <c r="F39" s="40">
        <f>COUNTIFS('FSA 2.1'!$C$29:$C$140,$A$37, 'FSA 2.1'!$H$29:$H$140,$B39,  'FSA 2.1'!$J$29:$J$140,$F$11)</f>
        <v>0</v>
      </c>
      <c r="G39" s="20" t="s">
        <v>408</v>
      </c>
      <c r="H39" s="27">
        <f>E39</f>
        <v>0</v>
      </c>
      <c r="I39" s="40">
        <f>COUNTIFS('FSA 2.1'!$C$29:$C$140,$A$37, 'FSA 2.1'!$H$29:$H$140,$B39,  'FSA 2.1'!$J$29:$J$140,$I$11)</f>
        <v>0</v>
      </c>
      <c r="J39" s="20" t="s">
        <v>408</v>
      </c>
      <c r="K39" s="27">
        <f>COUNTIFS('FSA 2.1'!$C$29:$C$140,$A$37,'FSA 2.1'!$H$29:$H$140,B39)</f>
        <v>0</v>
      </c>
      <c r="L39" s="41" t="str">
        <f>IF(E39=0,"Není zásadní",(C39/E39))</f>
        <v>Není zásadní</v>
      </c>
      <c r="M39" s="164" t="s">
        <v>312</v>
      </c>
      <c r="N39" s="165"/>
    </row>
    <row r="40" spans="1:14" ht="15.75" thickBot="1">
      <c r="A40" s="43"/>
      <c r="B40" s="44" t="s">
        <v>397</v>
      </c>
      <c r="C40" s="45">
        <f>COUNTIFS('FSA 2.1'!$C$29:$C$140,$A$37, 'FSA 2.1'!$J$29:$J$140,$B$15)</f>
        <v>0</v>
      </c>
      <c r="D40" s="46" t="s">
        <v>134</v>
      </c>
      <c r="E40" s="47"/>
      <c r="F40" s="47"/>
      <c r="G40" s="47"/>
      <c r="H40" s="47"/>
      <c r="I40" s="47"/>
      <c r="J40" s="47"/>
      <c r="K40" s="48"/>
      <c r="L40" s="49" t="str">
        <f>IF(C40=0,"Vše použitelné ",(C40/(COUNTIF('FSA 2.1'!$C$29:$C$140,A37))))</f>
        <v xml:space="preserve">Vše použitelné </v>
      </c>
      <c r="M40" s="166" t="str">
        <f>IF(C40=0,"","Nepoužíváno")</f>
        <v/>
      </c>
      <c r="N40" s="167"/>
    </row>
    <row r="41" spans="1:14" ht="15.75" thickBot="1">
      <c r="A41" s="50"/>
      <c r="B41" s="50"/>
      <c r="C41" s="50"/>
      <c r="D41" s="50"/>
      <c r="E41" s="51"/>
      <c r="F41" s="50"/>
      <c r="G41" s="50"/>
      <c r="H41" s="51"/>
      <c r="I41" s="50"/>
      <c r="J41" s="50"/>
      <c r="K41" s="51"/>
      <c r="L41" s="50"/>
      <c r="M41" s="50"/>
      <c r="N41" s="50"/>
    </row>
    <row r="42" spans="1:14" ht="15.75" thickBot="1">
      <c r="A42" s="33" t="s">
        <v>301</v>
      </c>
      <c r="B42" s="34" t="s">
        <v>168</v>
      </c>
      <c r="C42" s="35">
        <f>COUNTIFS('FSA 2.1'!$C$29:$C$140,$A$42, 'FSA 2.1'!$H$29:$H$140,$B42,  'FSA 2.1'!$J$29:$J$140,$C$11)</f>
        <v>5</v>
      </c>
      <c r="D42" s="24" t="s">
        <v>408</v>
      </c>
      <c r="E42" s="25">
        <f>COUNTIFS('FSA 2.1'!$C$29:$C$140,$A$42,'FSA 2.1'!$H$29:$H$140,B42)-(COUNTIFS('FSA 2.1'!$C$29:$C$140,$A$42,'FSA 2.1'!$H$29:$H$140,B42,'FSA 2.1'!$J$29:$J$140,"Nepoužíváno"))</f>
        <v>5</v>
      </c>
      <c r="F42" s="35">
        <f>COUNTIFS('FSA 2.1'!$C$29:$C$140,$A$42, 'FSA 2.1'!$H$29:$H$140,$B42,  'FSA 2.1'!$J$29:$J$140,$F$11)</f>
        <v>0</v>
      </c>
      <c r="G42" s="24" t="s">
        <v>408</v>
      </c>
      <c r="H42" s="25">
        <f>E42</f>
        <v>5</v>
      </c>
      <c r="I42" s="35">
        <f>COUNTIFS('FSA 2.1'!$C$29:$C$140,$A$42, 'FSA 2.1'!$H$29:$H$140,$B42,  'FSA 2.1'!$J$29:$J$140,$I$11)</f>
        <v>0</v>
      </c>
      <c r="J42" s="24" t="s">
        <v>408</v>
      </c>
      <c r="K42" s="25">
        <f>COUNTIFS('FSA 2.1'!$C$29:$C$140,$A$42,'FSA 2.1'!$H$29:$H$140,B42)</f>
        <v>5</v>
      </c>
      <c r="L42" s="37">
        <f>IF(E42=0,"Není základní",(C42/E42))</f>
        <v>1</v>
      </c>
      <c r="M42" s="162" t="s">
        <v>168</v>
      </c>
      <c r="N42" s="163"/>
    </row>
    <row r="43" spans="1:14" ht="15.75" thickBot="1">
      <c r="A43" s="38"/>
      <c r="B43" s="39" t="s">
        <v>311</v>
      </c>
      <c r="C43" s="40">
        <f>COUNTIFS('FSA 2.1'!$C$29:$C$140,$A$42, 'FSA 2.1'!$H$29:$H$140,$B43,  'FSA 2.1'!$J$29:$J$140,$C$11)</f>
        <v>4</v>
      </c>
      <c r="D43" s="20" t="s">
        <v>408</v>
      </c>
      <c r="E43" s="27">
        <f>COUNTIFS('FSA 2.1'!$C$29:$C$140,$A$42,'FSA 2.1'!$H$29:$H$140,B43)-(COUNTIFS('FSA 2.1'!$C$29:$C$140,$A$42,'FSA 2.1'!$H$29:$H$140,B43,'FSA 2.1'!$J$29:$J$140,"Nepoužíváno"))</f>
        <v>4</v>
      </c>
      <c r="F43" s="40">
        <f>COUNTIFS('FSA 2.1'!$C$29:$C$140,$A$42, 'FSA 2.1'!$H$29:$H$140,$B43,  'FSA 2.1'!$J$29:$J$140,$F$11)</f>
        <v>0</v>
      </c>
      <c r="G43" s="20" t="s">
        <v>408</v>
      </c>
      <c r="H43" s="27">
        <f>E43</f>
        <v>4</v>
      </c>
      <c r="I43" s="40">
        <f>COUNTIFS('FSA 2.1'!$C$29:$C$140,$A$42, 'FSA 2.1'!$H$29:$H$140,$B43,  'FSA 2.1'!$J$29:$J$140,$I$11)</f>
        <v>0</v>
      </c>
      <c r="J43" s="20" t="s">
        <v>408</v>
      </c>
      <c r="K43" s="27">
        <f>COUNTIFS('FSA 2.1'!$C$29:$C$140,$A$42,'FSA 2.1'!$H$29:$H$140,B43)</f>
        <v>4</v>
      </c>
      <c r="L43" s="41">
        <f>IF(E43=0,"není pokročilá",(C43/E43))</f>
        <v>1</v>
      </c>
      <c r="M43" s="164" t="s">
        <v>311</v>
      </c>
      <c r="N43" s="165"/>
    </row>
    <row r="44" spans="1:14" ht="15.75" thickBot="1">
      <c r="A44" s="38"/>
      <c r="B44" s="39" t="s">
        <v>312</v>
      </c>
      <c r="C44" s="40">
        <f>COUNTIFS('FSA 2.1'!$C$29:$C$140,$A$42, 'FSA 2.1'!$H$29:$H$140,$B44,  'FSA 2.1'!$J$29:$J$140,$C$11)</f>
        <v>3</v>
      </c>
      <c r="D44" s="20" t="s">
        <v>408</v>
      </c>
      <c r="E44" s="42">
        <f>COUNTIFS('FSA 2.1'!$C$29:$C$140,$A$42,'FSA 2.1'!$H$29:$H$140,B44)-(COUNTIFS('FSA 2.1'!$C$29:$C$140,$A$42,'FSA 2.1'!$H$29:$H$140,B44,'FSA 2.1'!$J$29:$J$140,"Nepoužíváno"))</f>
        <v>3</v>
      </c>
      <c r="F44" s="40">
        <f>COUNTIFS('FSA 2.1'!$C$29:$C$140,$A$42, 'FSA 2.1'!$H$29:$H$140,$B44,  'FSA 2.1'!$J$29:$J$140,$F$11)</f>
        <v>0</v>
      </c>
      <c r="G44" s="20" t="s">
        <v>408</v>
      </c>
      <c r="H44" s="27">
        <f>E44</f>
        <v>3</v>
      </c>
      <c r="I44" s="40">
        <f>COUNTIFS('FSA 2.1'!$C$29:$C$140,$A$42, 'FSA 2.1'!$H$29:$H$140,$B44,  'FSA 2.1'!$J$29:$J$140,$I$11)</f>
        <v>0</v>
      </c>
      <c r="J44" s="20" t="s">
        <v>408</v>
      </c>
      <c r="K44" s="27">
        <f>COUNTIFS('FSA 2.1'!$C$29:$C$140,$A$42,'FSA 2.1'!$H$29:$H$140,B44)</f>
        <v>3</v>
      </c>
      <c r="L44" s="41">
        <f>IF(E44=0,"Není zásadní",(C44/E44))</f>
        <v>1</v>
      </c>
      <c r="M44" s="164" t="s">
        <v>312</v>
      </c>
      <c r="N44" s="165"/>
    </row>
    <row r="45" spans="1:14" ht="15.75" thickBot="1">
      <c r="A45" s="43"/>
      <c r="B45" s="44" t="s">
        <v>397</v>
      </c>
      <c r="C45" s="45">
        <f>COUNTIFS('FSA 2.1'!$C$29:$C$140,$A$42, 'FSA 2.1'!$J$29:$J$140,$B$15)</f>
        <v>0</v>
      </c>
      <c r="D45" s="46" t="s">
        <v>134</v>
      </c>
      <c r="E45" s="47"/>
      <c r="F45" s="47"/>
      <c r="G45" s="47"/>
      <c r="H45" s="47"/>
      <c r="I45" s="47"/>
      <c r="J45" s="47"/>
      <c r="K45" s="48"/>
      <c r="L45" s="49" t="str">
        <f>IF(C45=0,"Vše použitelné ",(C45/(COUNTIF('FSA 2.1'!$C$29:$C$140,A42))))</f>
        <v xml:space="preserve">Vše použitelné </v>
      </c>
      <c r="M45" s="166" t="str">
        <f>IF(C45=0,"","Nepoužíváno")</f>
        <v/>
      </c>
      <c r="N45" s="167"/>
    </row>
    <row r="46" spans="1:14" ht="15.75" thickBot="1">
      <c r="A46" s="50"/>
      <c r="B46" s="50"/>
      <c r="C46" s="50"/>
      <c r="D46" s="50"/>
      <c r="E46" s="51"/>
      <c r="F46" s="50"/>
      <c r="G46" s="50"/>
      <c r="H46" s="51"/>
      <c r="I46" s="50"/>
      <c r="J46" s="50"/>
      <c r="K46" s="51"/>
      <c r="L46" s="50"/>
      <c r="M46" s="50"/>
      <c r="N46" s="50"/>
    </row>
    <row r="47" spans="1:14" ht="15.75" thickBot="1">
      <c r="A47" s="33" t="s">
        <v>329</v>
      </c>
      <c r="B47" s="34" t="s">
        <v>168</v>
      </c>
      <c r="C47" s="35">
        <f>COUNTIFS('FSA 2.1'!$C$29:$C$140,$A$47, 'FSA 2.1'!$H$29:$H$140,$B47,  'FSA 2.1'!$J$29:$J$140,$C$11)</f>
        <v>7</v>
      </c>
      <c r="D47" s="24" t="s">
        <v>408</v>
      </c>
      <c r="E47" s="25">
        <f>COUNTIFS('FSA 2.1'!$C$29:$C$140,$A$47,'FSA 2.1'!$H$29:$H$140,B47)-(COUNTIFS('FSA 2.1'!$C$29:$C$140,$A$47,'FSA 2.1'!$H$29:$H$140,B47,'FSA 2.1'!$J$29:$J$140,"Nepoužíváno"))</f>
        <v>7</v>
      </c>
      <c r="F47" s="35">
        <f>COUNTIFS('FSA 2.1'!$C$29:$C$140,$A$47, 'FSA 2.1'!$H$29:$H$140,$B47,  'FSA 2.1'!$J$29:$J$140,$F$11)</f>
        <v>0</v>
      </c>
      <c r="G47" s="24" t="s">
        <v>408</v>
      </c>
      <c r="H47" s="25">
        <f>E47</f>
        <v>7</v>
      </c>
      <c r="I47" s="35">
        <f>COUNTIFS('FSA 2.1'!$C$29:$C$140,$A$47, 'FSA 2.1'!$H$29:$H$140,$B47,  'FSA 2.1'!$J$29:$J$140,$I$11)</f>
        <v>0</v>
      </c>
      <c r="J47" s="24" t="s">
        <v>408</v>
      </c>
      <c r="K47" s="25">
        <f>COUNTIFS('FSA 2.1'!$C$29:$C$140,$A$47,'FSA 2.1'!$H$29:$H$140,B47)</f>
        <v>7</v>
      </c>
      <c r="L47" s="37">
        <f>IF(E47=0,"Není základní",(C47/E47))</f>
        <v>1</v>
      </c>
      <c r="M47" s="162" t="s">
        <v>168</v>
      </c>
      <c r="N47" s="163"/>
    </row>
    <row r="48" spans="1:14" ht="15.75" thickBot="1">
      <c r="A48" s="38"/>
      <c r="B48" s="39" t="s">
        <v>311</v>
      </c>
      <c r="C48" s="40">
        <f>COUNTIFS('FSA 2.1'!$C$29:$C$140,$A$47, 'FSA 2.1'!$H$29:$H$140,$B48,  'FSA 2.1'!$J$29:$J$140,$C$11)</f>
        <v>0</v>
      </c>
      <c r="D48" s="20" t="s">
        <v>408</v>
      </c>
      <c r="E48" s="27">
        <f>COUNTIFS('FSA 2.1'!$C$29:$C$140,$A$47,'FSA 2.1'!$H$29:$H$140,B48)-(COUNTIFS('FSA 2.1'!$C$29:$C$140,$A$47,'FSA 2.1'!$H$29:$H$140,B48,'FSA 2.1'!$J$29:$J$140,"Nepoužíváno"))</f>
        <v>0</v>
      </c>
      <c r="F48" s="40">
        <f>COUNTIFS('FSA 2.1'!$C$29:$C$140,$A$47, 'FSA 2.1'!$H$29:$H$140,$B48,  'FSA 2.1'!$J$29:$J$140,$F$11)</f>
        <v>0</v>
      </c>
      <c r="G48" s="20" t="s">
        <v>408</v>
      </c>
      <c r="H48" s="27">
        <f>E48</f>
        <v>0</v>
      </c>
      <c r="I48" s="40">
        <f>COUNTIFS('FSA 2.1'!$C$29:$C$140,$A$47, 'FSA 2.1'!$H$29:$H$140,$B48,  'FSA 2.1'!$J$29:$J$140,$I$11)</f>
        <v>0</v>
      </c>
      <c r="J48" s="20" t="s">
        <v>408</v>
      </c>
      <c r="K48" s="27">
        <f>COUNTIFS('FSA 2.1'!$C$29:$C$140,$A$47,'FSA 2.1'!$H$29:$H$140,B48)</f>
        <v>0</v>
      </c>
      <c r="L48" s="41" t="str">
        <f>IF(E48=0,"není pokročilá",(C48/E48))</f>
        <v>není pokročilá</v>
      </c>
      <c r="M48" s="164" t="s">
        <v>311</v>
      </c>
      <c r="N48" s="165"/>
    </row>
    <row r="49" spans="1:14" ht="15.75" thickBot="1">
      <c r="A49" s="38"/>
      <c r="B49" s="39" t="s">
        <v>312</v>
      </c>
      <c r="C49" s="40">
        <f>COUNTIFS('FSA 2.1'!$C$29:$C$140,$A$47, 'FSA 2.1'!$H$29:$H$140,$B49,  'FSA 2.1'!$J$29:$J$140,$C$11)</f>
        <v>2</v>
      </c>
      <c r="D49" s="20" t="s">
        <v>408</v>
      </c>
      <c r="E49" s="42">
        <f>COUNTIFS('FSA 2.1'!$C$29:$C$140,$A$47,'FSA 2.1'!$H$29:$H$140,B49)-(COUNTIFS('FSA 2.1'!$C$29:$C$140,$A$47,'FSA 2.1'!$H$29:$H$140,B49,'FSA 2.1'!$J$29:$J$140,"Nepoužíváno"))</f>
        <v>2</v>
      </c>
      <c r="F49" s="40">
        <f>COUNTIFS('FSA 2.1'!$C$29:$C$140,$A$47, 'FSA 2.1'!$H$29:$H$140,$B49,  'FSA 2.1'!$J$29:$J$140,$F$11)</f>
        <v>0</v>
      </c>
      <c r="G49" s="20" t="s">
        <v>408</v>
      </c>
      <c r="H49" s="27">
        <f>E49</f>
        <v>2</v>
      </c>
      <c r="I49" s="40">
        <f>COUNTIFS('FSA 2.1'!$C$29:$C$140,$A$47, 'FSA 2.1'!$H$29:$H$140,$B49,  'FSA 2.1'!$J$29:$J$140,$I$11)</f>
        <v>0</v>
      </c>
      <c r="J49" s="20" t="s">
        <v>408</v>
      </c>
      <c r="K49" s="27">
        <f>COUNTIFS('FSA 2.1'!$C$29:$C$140,$A$47,'FSA 2.1'!$H$29:$H$140,B49)</f>
        <v>2</v>
      </c>
      <c r="L49" s="41">
        <f>IF(E49=0,"Není zásadní",(C49/E49))</f>
        <v>1</v>
      </c>
      <c r="M49" s="164" t="s">
        <v>312</v>
      </c>
      <c r="N49" s="165"/>
    </row>
    <row r="50" spans="1:14" ht="15.75" thickBot="1">
      <c r="A50" s="43"/>
      <c r="B50" s="44" t="s">
        <v>397</v>
      </c>
      <c r="C50" s="45">
        <f>COUNTIFS('FSA 2.1'!$C$29:$C$140,$A$47, 'FSA 2.1'!$J$29:$J$140,$B$15)</f>
        <v>0</v>
      </c>
      <c r="D50" s="46" t="s">
        <v>134</v>
      </c>
      <c r="E50" s="47"/>
      <c r="F50" s="47"/>
      <c r="G50" s="47"/>
      <c r="H50" s="47"/>
      <c r="I50" s="47"/>
      <c r="J50" s="47"/>
      <c r="K50" s="48"/>
      <c r="L50" s="49" t="str">
        <f>IF(C50=0,"Vše použitelné ",(C50/(COUNTIF('FSA 2.1'!$C$29:$C$140,A47))))</f>
        <v xml:space="preserve">Vše použitelné </v>
      </c>
      <c r="M50" s="166" t="str">
        <f>IF(C50=0,"","Nepoužíváno")</f>
        <v/>
      </c>
      <c r="N50" s="167"/>
    </row>
    <row r="51" spans="1:14" ht="15.75" thickBot="1">
      <c r="A51" s="50"/>
      <c r="B51" s="50"/>
      <c r="C51" s="50"/>
      <c r="D51" s="50"/>
      <c r="E51" s="51"/>
      <c r="F51" s="50"/>
      <c r="G51" s="50"/>
      <c r="H51" s="51"/>
      <c r="I51" s="50"/>
      <c r="J51" s="50"/>
      <c r="K51" s="51"/>
      <c r="L51" s="50"/>
      <c r="M51" s="50"/>
      <c r="N51" s="50"/>
    </row>
    <row r="52" spans="1:14" ht="15.75" thickBot="1">
      <c r="A52" s="33" t="s">
        <v>302</v>
      </c>
      <c r="B52" s="34" t="s">
        <v>168</v>
      </c>
      <c r="C52" s="35">
        <f>COUNTIFS('FSA 2.1'!$C$29:$C$140,$A$52, 'FSA 2.1'!$H$29:$H$140,$B52,  'FSA 2.1'!$J$29:$J$140,$C$11)</f>
        <v>2</v>
      </c>
      <c r="D52" s="24" t="s">
        <v>408</v>
      </c>
      <c r="E52" s="25">
        <f>COUNTIFS('FSA 2.1'!$C$29:$C$140,$A$52,'FSA 2.1'!$H$29:$H$140,B52)-(COUNTIFS('FSA 2.1'!$C$29:$C$140,$A$52,'FSA 2.1'!$H$29:$H$140,B52,'FSA 2.1'!$J$29:$J$140,"Nepoužíváno"))</f>
        <v>2</v>
      </c>
      <c r="F52" s="35">
        <f>COUNTIFS('FSA 2.1'!$C$29:$C$140,$A$52, 'FSA 2.1'!$H$29:$H$140,$B52,  'FSA 2.1'!$J$29:$J$140,$F$11)</f>
        <v>0</v>
      </c>
      <c r="G52" s="24" t="s">
        <v>408</v>
      </c>
      <c r="H52" s="25">
        <f>E52</f>
        <v>2</v>
      </c>
      <c r="I52" s="35">
        <f>COUNTIFS('FSA 2.1'!$C$29:$C$140,$A$52, 'FSA 2.1'!$H$29:$H$140,$B52,  'FSA 2.1'!$J$29:$J$140,$I$11)</f>
        <v>0</v>
      </c>
      <c r="J52" s="24" t="s">
        <v>408</v>
      </c>
      <c r="K52" s="25">
        <f>COUNTIFS('FSA 2.1'!$C$29:$C$140,$A$52,'FSA 2.1'!$H$29:$H$140,B52)</f>
        <v>2</v>
      </c>
      <c r="L52" s="37">
        <f>IF(E52=0,"Není základní",(C52/E52))</f>
        <v>1</v>
      </c>
      <c r="M52" s="162" t="s">
        <v>168</v>
      </c>
      <c r="N52" s="163"/>
    </row>
    <row r="53" spans="1:14" ht="15.75" thickBot="1">
      <c r="A53" s="38"/>
      <c r="B53" s="39" t="s">
        <v>311</v>
      </c>
      <c r="C53" s="40">
        <f>COUNTIFS('FSA 2.1'!$C$29:$C$140,$A$52, 'FSA 2.1'!$H$29:$H$140,$B53,  'FSA 2.1'!$J$29:$J$140,$C$11)</f>
        <v>0</v>
      </c>
      <c r="D53" s="20" t="s">
        <v>408</v>
      </c>
      <c r="E53" s="27">
        <f>COUNTIFS('FSA 2.1'!$C$29:$C$140,$A$52,'FSA 2.1'!$H$29:$H$140,B53)-(COUNTIFS('FSA 2.1'!$C$29:$C$140,$A$52,'FSA 2.1'!$H$29:$H$140,B53,'FSA 2.1'!$J$29:$J$140,"Nepoužíváno"))</f>
        <v>0</v>
      </c>
      <c r="F53" s="40">
        <f>COUNTIFS('FSA 2.1'!$C$29:$C$140,$A$52, 'FSA 2.1'!$H$29:$H$140,$B53,  'FSA 2.1'!$J$29:$J$140,$F$11)</f>
        <v>0</v>
      </c>
      <c r="G53" s="20" t="s">
        <v>408</v>
      </c>
      <c r="H53" s="27">
        <f>E53</f>
        <v>0</v>
      </c>
      <c r="I53" s="40">
        <f>COUNTIFS('FSA 2.1'!$C$29:$C$140,$A$52, 'FSA 2.1'!$H$29:$H$140,$B53,  'FSA 2.1'!$J$29:$J$140,$I$11)</f>
        <v>0</v>
      </c>
      <c r="J53" s="20" t="s">
        <v>408</v>
      </c>
      <c r="K53" s="27">
        <f>COUNTIFS('FSA 2.1'!$C$29:$C$140,$A$52,'FSA 2.1'!$H$29:$H$140,B53)</f>
        <v>0</v>
      </c>
      <c r="L53" s="41" t="str">
        <f>IF(E53=0,"není pokročilá",(C53/E53))</f>
        <v>není pokročilá</v>
      </c>
      <c r="M53" s="164" t="s">
        <v>311</v>
      </c>
      <c r="N53" s="165"/>
    </row>
    <row r="54" spans="1:14" ht="15.75" thickBot="1">
      <c r="A54" s="38"/>
      <c r="B54" s="39" t="s">
        <v>312</v>
      </c>
      <c r="C54" s="40">
        <f>COUNTIFS('FSA 2.1'!$C$29:$C$140,$A$52, 'FSA 2.1'!$H$29:$H$140,$B54,  'FSA 2.1'!$J$29:$J$140,$C$11)</f>
        <v>0</v>
      </c>
      <c r="D54" s="20" t="s">
        <v>408</v>
      </c>
      <c r="E54" s="42">
        <f>COUNTIFS('FSA 2.1'!$C$29:$C$140,$A$52,'FSA 2.1'!$H$29:$H$140,B54)-(COUNTIFS('FSA 2.1'!$C$29:$C$140,$A$52,'FSA 2.1'!$H$29:$H$140,B54,'FSA 2.1'!$J$29:$J$140,"Nepoužíváno"))</f>
        <v>0</v>
      </c>
      <c r="F54" s="40">
        <f>COUNTIFS('FSA 2.1'!$C$29:$C$140,$A$52, 'FSA 2.1'!$H$29:$H$140,$B54,  'FSA 2.1'!$J$29:$J$140,$F$11)</f>
        <v>0</v>
      </c>
      <c r="G54" s="20" t="s">
        <v>408</v>
      </c>
      <c r="H54" s="27">
        <f>E54</f>
        <v>0</v>
      </c>
      <c r="I54" s="40">
        <f>COUNTIFS('FSA 2.1'!$C$29:$C$140,$A$52, 'FSA 2.1'!$H$29:$H$140,$B54,  'FSA 2.1'!$J$29:$J$140,$I$11)</f>
        <v>0</v>
      </c>
      <c r="J54" s="20" t="s">
        <v>408</v>
      </c>
      <c r="K54" s="27">
        <f>COUNTIFS('FSA 2.1'!$C$29:$C$140,$A$52,'FSA 2.1'!$H$29:$H$140,B54)</f>
        <v>0</v>
      </c>
      <c r="L54" s="41" t="str">
        <f>IF(E54=0,"Není zásadní",(C54/E54))</f>
        <v>Není zásadní</v>
      </c>
      <c r="M54" s="164" t="s">
        <v>312</v>
      </c>
      <c r="N54" s="165"/>
    </row>
    <row r="55" spans="1:14" ht="15.75" thickBot="1">
      <c r="A55" s="43"/>
      <c r="B55" s="44" t="s">
        <v>397</v>
      </c>
      <c r="C55" s="45">
        <f>COUNTIFS('FSA 2.1'!$C$29:$C$140,$A$52, 'FSA 2.1'!$J$29:$J$140,$B$15)</f>
        <v>0</v>
      </c>
      <c r="D55" s="46" t="s">
        <v>134</v>
      </c>
      <c r="E55" s="47"/>
      <c r="F55" s="47"/>
      <c r="G55" s="47"/>
      <c r="H55" s="47"/>
      <c r="I55" s="47"/>
      <c r="J55" s="47"/>
      <c r="K55" s="48"/>
      <c r="L55" s="49" t="str">
        <f>IF(C55=0,"Vše použitelné ",(C55/(COUNTIF('FSA 2.1'!$C$29:$C$140,A52))))</f>
        <v xml:space="preserve">Vše použitelné </v>
      </c>
      <c r="M55" s="166" t="str">
        <f>IF(C55=0,"","Nepoužíváno")</f>
        <v/>
      </c>
      <c r="N55" s="167"/>
    </row>
    <row r="56" spans="1:14" ht="15.75" thickBot="1">
      <c r="A56" s="50"/>
      <c r="B56" s="50"/>
      <c r="C56" s="50"/>
      <c r="D56" s="50"/>
      <c r="E56" s="51"/>
      <c r="F56" s="50"/>
      <c r="G56" s="50"/>
      <c r="H56" s="51"/>
      <c r="I56" s="50"/>
      <c r="J56" s="50"/>
      <c r="K56" s="51"/>
      <c r="L56" s="50"/>
      <c r="M56" s="50"/>
      <c r="N56" s="50"/>
    </row>
    <row r="57" spans="1:14" ht="15.75" thickBot="1">
      <c r="A57" s="33" t="s">
        <v>303</v>
      </c>
      <c r="B57" s="34" t="s">
        <v>168</v>
      </c>
      <c r="C57" s="35">
        <f>COUNTIFS('FSA 2.1'!$C$29:$C$140,$A$57, 'FSA 2.1'!$H$29:$H$140,$B57,  'FSA 2.1'!$J$29:$J$140,$C$11)</f>
        <v>3</v>
      </c>
      <c r="D57" s="24" t="s">
        <v>408</v>
      </c>
      <c r="E57" s="25">
        <f>COUNTIFS('FSA 2.1'!$C$29:$C$140,$A$57,'FSA 2.1'!$H$29:$H$140,B57)-(COUNTIFS('FSA 2.1'!$C$29:$C$140,$A$57,'FSA 2.1'!$H$29:$H$140,B57,'FSA 2.1'!$J$29:$J$140,"Nepoužíváno"))</f>
        <v>3</v>
      </c>
      <c r="F57" s="35">
        <f>COUNTIFS('FSA 2.1'!$C$29:$C$140,$A$57, 'FSA 2.1'!$H$29:$H$140,$B57,  'FSA 2.1'!$J$29:$J$140,$F$11)</f>
        <v>0</v>
      </c>
      <c r="G57" s="24" t="s">
        <v>408</v>
      </c>
      <c r="H57" s="25">
        <f>E57</f>
        <v>3</v>
      </c>
      <c r="I57" s="35">
        <f>COUNTIFS('FSA 2.1'!$C$29:$C$140,$A$57, 'FSA 2.1'!$H$29:$H$140,$B57,  'FSA 2.1'!$J$29:$J$140,$I$11)</f>
        <v>1</v>
      </c>
      <c r="J57" s="24" t="s">
        <v>408</v>
      </c>
      <c r="K57" s="25">
        <f>COUNTIFS('FSA 2.1'!$C$29:$C$140,$A$57,'FSA 2.1'!$H$29:$H$140,B57)</f>
        <v>4</v>
      </c>
      <c r="L57" s="37">
        <f>IF(E57=0,"Není základní",(C57/E57))</f>
        <v>1</v>
      </c>
      <c r="M57" s="162" t="s">
        <v>168</v>
      </c>
      <c r="N57" s="163"/>
    </row>
    <row r="58" spans="1:14" ht="15.75" thickBot="1">
      <c r="A58" s="38"/>
      <c r="B58" s="39" t="s">
        <v>311</v>
      </c>
      <c r="C58" s="40">
        <f>COUNTIFS('FSA 2.1'!$C$29:$C$140,$A$57, 'FSA 2.1'!$H$29:$H$140,$B58,  'FSA 2.1'!$J$29:$J$140,$C$11)</f>
        <v>0</v>
      </c>
      <c r="D58" s="20" t="s">
        <v>408</v>
      </c>
      <c r="E58" s="27">
        <f>COUNTIFS('FSA 2.1'!$C$29:$C$140,$A$57,'FSA 2.1'!$H$29:$H$140,B58)-(COUNTIFS('FSA 2.1'!$C$29:$C$140,$A$57,'FSA 2.1'!$H$29:$H$140,B58,'FSA 2.1'!$J$29:$J$140,"Nepoužíváno"))</f>
        <v>0</v>
      </c>
      <c r="F58" s="40">
        <f>COUNTIFS('FSA 2.1'!$C$29:$C$140,$A$57, 'FSA 2.1'!$H$29:$H$140,$B58,  'FSA 2.1'!$J$29:$J$140,$F$11)</f>
        <v>0</v>
      </c>
      <c r="G58" s="20" t="s">
        <v>408</v>
      </c>
      <c r="H58" s="27">
        <f>E58</f>
        <v>0</v>
      </c>
      <c r="I58" s="40">
        <f>COUNTIFS('FSA 2.1'!$C$29:$C$140,$A$57, 'FSA 2.1'!$H$29:$H$140,$B58,  'FSA 2.1'!$J$29:$J$140,$I$11)</f>
        <v>4</v>
      </c>
      <c r="J58" s="20" t="s">
        <v>408</v>
      </c>
      <c r="K58" s="27">
        <f>COUNTIFS('FSA 2.1'!$C$29:$C$140,$A$57,'FSA 2.1'!$H$29:$H$140,B58)</f>
        <v>4</v>
      </c>
      <c r="L58" s="41" t="str">
        <f>IF(E58=0,"není pokročilá",(C58/E58))</f>
        <v>není pokročilá</v>
      </c>
      <c r="M58" s="164" t="s">
        <v>311</v>
      </c>
      <c r="N58" s="165"/>
    </row>
    <row r="59" spans="1:14" ht="15.75" thickBot="1">
      <c r="A59" s="38"/>
      <c r="B59" s="39" t="s">
        <v>312</v>
      </c>
      <c r="C59" s="40">
        <f>COUNTIFS('FSA 2.1'!$C$29:$C$140,$A$57, 'FSA 2.1'!$H$29:$H$140,$B59,  'FSA 2.1'!$J$29:$J$140,$C$11)</f>
        <v>0</v>
      </c>
      <c r="D59" s="20" t="s">
        <v>408</v>
      </c>
      <c r="E59" s="42">
        <f>COUNTIFS('FSA 2.1'!$C$29:$C$140,$A$57,'FSA 2.1'!$H$29:$H$140,B59)-(COUNTIFS('FSA 2.1'!$C$29:$C$140,$A$57,'FSA 2.1'!$H$29:$H$140,B59,'FSA 2.1'!$J$29:$J$140,"Nepoužíváno"))</f>
        <v>0</v>
      </c>
      <c r="F59" s="40">
        <f>COUNTIFS('FSA 2.1'!$C$29:$C$140,$A$57, 'FSA 2.1'!$H$29:$H$140,$B59,  'FSA 2.1'!$J$29:$J$140,$F$11)</f>
        <v>0</v>
      </c>
      <c r="G59" s="20" t="s">
        <v>408</v>
      </c>
      <c r="H59" s="27">
        <f>E59</f>
        <v>0</v>
      </c>
      <c r="I59" s="40">
        <f>COUNTIFS('FSA 2.1'!$C$29:$C$140,$A$57, 'FSA 2.1'!$H$29:$H$140,$B59,  'FSA 2.1'!$J$29:$J$140,$I$11)</f>
        <v>2</v>
      </c>
      <c r="J59" s="20" t="s">
        <v>408</v>
      </c>
      <c r="K59" s="27">
        <f>COUNTIFS('FSA 2.1'!$C$29:$C$140,$A$57,'FSA 2.1'!$H$29:$H$140,B59)</f>
        <v>2</v>
      </c>
      <c r="L59" s="41" t="str">
        <f>IF(E59=0,"Není zásadní",(C59/E59))</f>
        <v>Není zásadní</v>
      </c>
      <c r="M59" s="164" t="s">
        <v>312</v>
      </c>
      <c r="N59" s="165"/>
    </row>
    <row r="60" spans="1:14" ht="15.75" thickBot="1">
      <c r="A60" s="43"/>
      <c r="B60" s="44" t="s">
        <v>397</v>
      </c>
      <c r="C60" s="45">
        <f>COUNTIFS('FSA 2.1'!$C$29:$C$140,$A$57, 'FSA 2.1'!$J$29:$J$140,$B$15)</f>
        <v>7</v>
      </c>
      <c r="D60" s="46" t="s">
        <v>134</v>
      </c>
      <c r="E60" s="47"/>
      <c r="F60" s="47"/>
      <c r="G60" s="47"/>
      <c r="H60" s="47"/>
      <c r="I60" s="47"/>
      <c r="J60" s="47"/>
      <c r="K60" s="48"/>
      <c r="L60" s="49">
        <f>IF(C60=0,"Vše použitelné ",(C60/(COUNTIF('FSA 2.1'!$C$29:$C$140,A57))))</f>
        <v>0.7</v>
      </c>
      <c r="M60" s="166" t="str">
        <f>IF(C60=0,"","Nepoužíváno")</f>
        <v>Nepoužíváno</v>
      </c>
      <c r="N60" s="167"/>
    </row>
    <row r="61" spans="1:14" ht="15.75" thickBot="1">
      <c r="A61" s="50"/>
      <c r="B61" s="50"/>
      <c r="C61" s="50"/>
      <c r="D61" s="50"/>
      <c r="E61" s="51"/>
      <c r="F61" s="50"/>
      <c r="G61" s="50"/>
      <c r="H61" s="51"/>
      <c r="I61" s="50"/>
      <c r="J61" s="50"/>
      <c r="K61" s="51"/>
      <c r="L61" s="50"/>
      <c r="M61" s="50"/>
      <c r="N61" s="50"/>
    </row>
    <row r="62" spans="1:14" ht="15.75" thickBot="1">
      <c r="A62" s="33" t="s">
        <v>304</v>
      </c>
      <c r="B62" s="34" t="s">
        <v>168</v>
      </c>
      <c r="C62" s="35">
        <f>COUNTIFS('FSA 2.1'!$C$29:$C$140,$A$62, 'FSA 2.1'!$H$29:$H$140,$B62,  'FSA 2.1'!$J$29:$J$140,$C$11)</f>
        <v>2</v>
      </c>
      <c r="D62" s="24" t="s">
        <v>408</v>
      </c>
      <c r="E62" s="25">
        <f>COUNTIFS('FSA 2.1'!$C$29:$C$140,$A$62,'FSA 2.1'!$H$29:$H$140,B62)-(COUNTIFS('FSA 2.1'!$C$29:$C$140,$A$62,'FSA 2.1'!$H$29:$H$140,B62,'FSA 2.1'!$J$29:$J$140,"Nepoužíváno"))</f>
        <v>2</v>
      </c>
      <c r="F62" s="35">
        <f>COUNTIFS('FSA 2.1'!$C$29:$C$140,$A$62, 'FSA 2.1'!$H$29:$H$140,$B62,  'FSA 2.1'!$J$29:$J$140,$F$11)</f>
        <v>0</v>
      </c>
      <c r="G62" s="24" t="s">
        <v>408</v>
      </c>
      <c r="H62" s="25">
        <f>E62</f>
        <v>2</v>
      </c>
      <c r="I62" s="35">
        <f>COUNTIFS('FSA 2.1'!$C$29:$C$140,$A$62, 'FSA 2.1'!$H$29:$H$140,$B62,  'FSA 2.1'!$J$29:$J$140,$I$11)</f>
        <v>1</v>
      </c>
      <c r="J62" s="24" t="s">
        <v>408</v>
      </c>
      <c r="K62" s="25">
        <f>COUNTIFS('FSA 2.1'!$C$29:$C$140,$A$62,'FSA 2.1'!$H$29:$H$140,B62)</f>
        <v>3</v>
      </c>
      <c r="L62" s="37">
        <f>IF(E62=0,"Není základní",(C62/E62))</f>
        <v>1</v>
      </c>
      <c r="M62" s="162" t="s">
        <v>168</v>
      </c>
      <c r="N62" s="163"/>
    </row>
    <row r="63" spans="1:14" ht="15.75" thickBot="1">
      <c r="A63" s="38"/>
      <c r="B63" s="39" t="s">
        <v>311</v>
      </c>
      <c r="C63" s="40">
        <f>COUNTIFS('FSA 2.1'!$C$29:$C$140,$A$62, 'FSA 2.1'!$H$29:$H$140,$B63,  'FSA 2.1'!$J$29:$J$140,$C$11)</f>
        <v>1</v>
      </c>
      <c r="D63" s="20" t="s">
        <v>408</v>
      </c>
      <c r="E63" s="27">
        <f>COUNTIFS('FSA 2.1'!$C$29:$C$140,$A$62,'FSA 2.1'!$H$29:$H$140,B63)-(COUNTIFS('FSA 2.1'!$C$29:$C$140,$A$62,'FSA 2.1'!$H$29:$H$140,B63,'FSA 2.1'!$J$29:$J$140,"Nepoužíváno"))</f>
        <v>1</v>
      </c>
      <c r="F63" s="40">
        <f>COUNTIFS('FSA 2.1'!$C$29:$C$140,$A$62, 'FSA 2.1'!$H$29:$H$140,$B63,  'FSA 2.1'!$J$29:$J$140,$F$11)</f>
        <v>0</v>
      </c>
      <c r="G63" s="20" t="s">
        <v>408</v>
      </c>
      <c r="H63" s="27">
        <f>E63</f>
        <v>1</v>
      </c>
      <c r="I63" s="40">
        <f>COUNTIFS('FSA 2.1'!$C$29:$C$140,$A$62, 'FSA 2.1'!$H$29:$H$140,$B63,  'FSA 2.1'!$J$29:$J$140,$I$11)</f>
        <v>1</v>
      </c>
      <c r="J63" s="20" t="s">
        <v>408</v>
      </c>
      <c r="K63" s="27">
        <f>COUNTIFS('FSA 2.1'!$C$29:$C$140,$A$62,'FSA 2.1'!$H$29:$H$140,B63)</f>
        <v>2</v>
      </c>
      <c r="L63" s="41">
        <f>IF(E63=0,"není pokročilá",(C63/E63))</f>
        <v>1</v>
      </c>
      <c r="M63" s="164" t="s">
        <v>311</v>
      </c>
      <c r="N63" s="165"/>
    </row>
    <row r="64" spans="1:14" ht="15.75" thickBot="1">
      <c r="A64" s="38"/>
      <c r="B64" s="39" t="s">
        <v>312</v>
      </c>
      <c r="C64" s="40">
        <f>COUNTIFS('FSA 2.1'!$C$29:$C$140,$A$62, 'FSA 2.1'!$H$29:$H$140,$B64,  'FSA 2.1'!$J$29:$J$140,$C$11)</f>
        <v>1</v>
      </c>
      <c r="D64" s="20" t="s">
        <v>408</v>
      </c>
      <c r="E64" s="42">
        <f>COUNTIFS('FSA 2.1'!$C$29:$C$140,$A$62,'FSA 2.1'!$H$29:$H$140,B64)-(COUNTIFS('FSA 2.1'!$C$29:$C$140,$A$62,'FSA 2.1'!$H$29:$H$140,B64,'FSA 2.1'!$J$29:$J$140,"Nepoužíváno"))</f>
        <v>1</v>
      </c>
      <c r="F64" s="40">
        <f>COUNTIFS('FSA 2.1'!$C$29:$C$140,$A$62, 'FSA 2.1'!$H$29:$H$140,$B64,  'FSA 2.1'!$J$29:$J$140,$F$11)</f>
        <v>0</v>
      </c>
      <c r="G64" s="20" t="s">
        <v>408</v>
      </c>
      <c r="H64" s="27">
        <f>E64</f>
        <v>1</v>
      </c>
      <c r="I64" s="40">
        <f>COUNTIFS('FSA 2.1'!$C$29:$C$140,$A$62, 'FSA 2.1'!$H$29:$H$140,$B64,  'FSA 2.1'!$J$29:$J$140,$I$11)</f>
        <v>0</v>
      </c>
      <c r="J64" s="20" t="s">
        <v>408</v>
      </c>
      <c r="K64" s="27">
        <f>COUNTIFS('FSA 2.1'!$C$29:$C$140,$A$62,'FSA 2.1'!$H$29:$H$140,B64)</f>
        <v>1</v>
      </c>
      <c r="L64" s="41">
        <f>IF(E64=0,"Není zásadní",(C64/E64))</f>
        <v>1</v>
      </c>
      <c r="M64" s="164" t="s">
        <v>312</v>
      </c>
      <c r="N64" s="165"/>
    </row>
    <row r="65" spans="1:14" ht="15.75" thickBot="1">
      <c r="A65" s="43"/>
      <c r="B65" s="44" t="s">
        <v>397</v>
      </c>
      <c r="C65" s="45">
        <f>COUNTIFS('FSA 2.1'!$C$29:$C$140,$A$62, 'FSA 2.1'!$J$29:$J$140,$B$15)</f>
        <v>2</v>
      </c>
      <c r="D65" s="46" t="s">
        <v>134</v>
      </c>
      <c r="E65" s="47"/>
      <c r="F65" s="47"/>
      <c r="G65" s="47"/>
      <c r="H65" s="47"/>
      <c r="I65" s="47"/>
      <c r="J65" s="47"/>
      <c r="K65" s="48"/>
      <c r="L65" s="49">
        <f>IF(C65=0,"Vše použitelné ",(C65/(COUNTIF('FSA 2.1'!$C$29:$C$140,A62))))</f>
        <v>0.33333333333333331</v>
      </c>
      <c r="M65" s="166" t="str">
        <f>IF(C65=0,"","Nepoužíváno")</f>
        <v>Nepoužíváno</v>
      </c>
      <c r="N65" s="167"/>
    </row>
    <row r="66" spans="1:14" ht="15.75" thickBot="1">
      <c r="A66" s="50"/>
      <c r="B66" s="50"/>
      <c r="C66" s="50"/>
      <c r="D66" s="50"/>
      <c r="E66" s="51"/>
      <c r="F66" s="50"/>
      <c r="G66" s="50"/>
      <c r="H66" s="51"/>
      <c r="I66" s="50"/>
      <c r="J66" s="50"/>
      <c r="K66" s="51"/>
      <c r="L66" s="50"/>
      <c r="M66" s="50"/>
      <c r="N66" s="50"/>
    </row>
    <row r="67" spans="1:14" ht="15.75" thickBot="1">
      <c r="A67" s="33" t="s">
        <v>305</v>
      </c>
      <c r="B67" s="34" t="s">
        <v>168</v>
      </c>
      <c r="C67" s="35">
        <f>COUNTIFS('FSA 2.1'!$C$29:$C$140,$A$67, 'FSA 2.1'!$H$29:$H$140,$B67,  'FSA 2.1'!$J$29:$J$140,$C$11)</f>
        <v>0</v>
      </c>
      <c r="D67" s="24" t="s">
        <v>408</v>
      </c>
      <c r="E67" s="25">
        <f>COUNTIFS('FSA 2.1'!$C$29:$C$140,$A$67,'FSA 2.1'!$H$29:$H$140,B67)-(COUNTIFS('FSA 2.1'!$C$29:$C$140,$A$67,'FSA 2.1'!$H$29:$H$140,B67,'FSA 2.1'!$J$29:$J$140,"Nepoužíváno"))</f>
        <v>0</v>
      </c>
      <c r="F67" s="35">
        <f>COUNTIFS('FSA 2.1'!$C$29:$C$140,$A$67, 'FSA 2.1'!$H$29:$H$140,$B67,  'FSA 2.1'!$J$29:$J$140,$F$11)</f>
        <v>0</v>
      </c>
      <c r="G67" s="24" t="s">
        <v>408</v>
      </c>
      <c r="H67" s="25">
        <f>E67</f>
        <v>0</v>
      </c>
      <c r="I67" s="35">
        <f>COUNTIFS('FSA 2.1'!$C$29:$C$140,$A$67, 'FSA 2.1'!$H$29:$H$140,$B67,  'FSA 2.1'!$J$29:$J$140,$I$11)</f>
        <v>0</v>
      </c>
      <c r="J67" s="24" t="s">
        <v>408</v>
      </c>
      <c r="K67" s="25">
        <f>COUNTIFS('FSA 2.1'!$C$29:$C$140,$A$67,'FSA 2.1'!$H$29:$H$140,B67)</f>
        <v>0</v>
      </c>
      <c r="L67" s="37" t="str">
        <f>IF(E67=0,"Není základní",(C67/E67))</f>
        <v>Není základní</v>
      </c>
      <c r="M67" s="162" t="s">
        <v>168</v>
      </c>
      <c r="N67" s="163"/>
    </row>
    <row r="68" spans="1:14" ht="15.75" thickBot="1">
      <c r="A68" s="38"/>
      <c r="B68" s="39" t="s">
        <v>311</v>
      </c>
      <c r="C68" s="40">
        <f>COUNTIFS('FSA 2.1'!$C$29:$C$140,$A$67, 'FSA 2.1'!$H$29:$H$140,$B68,  'FSA 2.1'!$J$29:$J$140,$C$11)</f>
        <v>1</v>
      </c>
      <c r="D68" s="20" t="s">
        <v>408</v>
      </c>
      <c r="E68" s="27">
        <f>COUNTIFS('FSA 2.1'!$C$29:$C$140,$A$67,'FSA 2.1'!$H$29:$H$140,B68)-(COUNTIFS('FSA 2.1'!$C$29:$C$140,$A$67,'FSA 2.1'!$H$29:$H$140,B68,'FSA 2.1'!$J$29:$J$140,"Nepoužíváno"))</f>
        <v>1</v>
      </c>
      <c r="F68" s="40">
        <f>COUNTIFS('FSA 2.1'!$C$29:$C$140,$A$67, 'FSA 2.1'!$H$29:$H$140,$B68,  'FSA 2.1'!$J$29:$J$140,$F$11)</f>
        <v>0</v>
      </c>
      <c r="G68" s="20" t="s">
        <v>408</v>
      </c>
      <c r="H68" s="27">
        <f>E68</f>
        <v>1</v>
      </c>
      <c r="I68" s="40">
        <f>COUNTIFS('FSA 2.1'!$C$29:$C$140,$A$67, 'FSA 2.1'!$H$29:$H$140,$B68,  'FSA 2.1'!$J$29:$J$140,$I$11)</f>
        <v>1</v>
      </c>
      <c r="J68" s="20" t="s">
        <v>408</v>
      </c>
      <c r="K68" s="27">
        <f>COUNTIFS('FSA 2.1'!$C$29:$C$140,$A$67,'FSA 2.1'!$H$29:$H$140,B68)</f>
        <v>2</v>
      </c>
      <c r="L68" s="41">
        <f>IF(E68=0,"není pokročilá",(C68/E68))</f>
        <v>1</v>
      </c>
      <c r="M68" s="164" t="s">
        <v>311</v>
      </c>
      <c r="N68" s="165"/>
    </row>
    <row r="69" spans="1:14" ht="15.75" thickBot="1">
      <c r="A69" s="38"/>
      <c r="B69" s="39" t="s">
        <v>312</v>
      </c>
      <c r="C69" s="40">
        <f>COUNTIFS('FSA 2.1'!$C$29:$C$140,$A$67, 'FSA 2.1'!$H$29:$H$140,$B69,  'FSA 2.1'!$J$29:$J$140,$C$11)</f>
        <v>0</v>
      </c>
      <c r="D69" s="20" t="s">
        <v>408</v>
      </c>
      <c r="E69" s="42">
        <f>COUNTIFS('FSA 2.1'!$C$29:$C$140,$A$67,'FSA 2.1'!$H$29:$H$140,B69)-(COUNTIFS('FSA 2.1'!$C$29:$C$140,$A$67,'FSA 2.1'!$H$29:$H$140,B69,'FSA 2.1'!$J$29:$J$140,"Nepoužíváno"))</f>
        <v>0</v>
      </c>
      <c r="F69" s="40">
        <f>COUNTIFS('FSA 2.1'!$C$29:$C$140,$A$67, 'FSA 2.1'!$H$29:$H$140,$B69,  'FSA 2.1'!$J$29:$J$140,$F$11)</f>
        <v>0</v>
      </c>
      <c r="G69" s="20" t="s">
        <v>408</v>
      </c>
      <c r="H69" s="27">
        <f>E69</f>
        <v>0</v>
      </c>
      <c r="I69" s="40">
        <f>COUNTIFS('FSA 2.1'!$C$29:$C$140,$A$67, 'FSA 2.1'!$H$29:$H$140,$B69,  'FSA 2.1'!$J$29:$J$140,$I$11)</f>
        <v>0</v>
      </c>
      <c r="J69" s="20" t="s">
        <v>408</v>
      </c>
      <c r="K69" s="27">
        <f>COUNTIFS('FSA 2.1'!$C$29:$C$140,$A$67,'FSA 2.1'!$H$29:$H$140,B69)</f>
        <v>0</v>
      </c>
      <c r="L69" s="41" t="str">
        <f>IF(E69=0,"Není zásadní",(C69/E69))</f>
        <v>Není zásadní</v>
      </c>
      <c r="M69" s="164" t="s">
        <v>312</v>
      </c>
      <c r="N69" s="165"/>
    </row>
    <row r="70" spans="1:14" ht="15.75" thickBot="1">
      <c r="A70" s="43"/>
      <c r="B70" s="44" t="s">
        <v>397</v>
      </c>
      <c r="C70" s="45">
        <f>COUNTIFS('FSA 2.1'!$C$29:$C$140,$A$67, 'FSA 2.1'!$J$29:$J$140,$B$15)</f>
        <v>1</v>
      </c>
      <c r="D70" s="46" t="s">
        <v>134</v>
      </c>
      <c r="E70" s="47"/>
      <c r="F70" s="47"/>
      <c r="G70" s="47"/>
      <c r="H70" s="47"/>
      <c r="I70" s="47"/>
      <c r="J70" s="47"/>
      <c r="K70" s="48"/>
      <c r="L70" s="49">
        <f>IF(C70=0,"Vše použitelné ",(C70/(COUNTIF('FSA 2.1'!$C$29:$C$140,A67))))</f>
        <v>0.5</v>
      </c>
      <c r="M70" s="166" t="str">
        <f>IF(C70=0,"","Nepoužíváno")</f>
        <v>Nepoužíváno</v>
      </c>
      <c r="N70" s="167"/>
    </row>
    <row r="71" spans="1:14" ht="15.75" thickBot="1">
      <c r="A71" s="50"/>
      <c r="B71" s="50"/>
      <c r="C71" s="50"/>
      <c r="D71" s="50"/>
      <c r="E71" s="51"/>
      <c r="F71" s="50"/>
      <c r="G71" s="50"/>
      <c r="H71" s="51"/>
      <c r="I71" s="50"/>
      <c r="J71" s="50"/>
      <c r="K71" s="51"/>
      <c r="L71" s="50"/>
      <c r="M71" s="50"/>
      <c r="N71" s="50"/>
    </row>
    <row r="72" spans="1:14" ht="15.75" thickBot="1">
      <c r="A72" s="33" t="s">
        <v>306</v>
      </c>
      <c r="B72" s="34" t="s">
        <v>168</v>
      </c>
      <c r="C72" s="35">
        <f>COUNTIFS('FSA 2.1'!$C$29:$C$140,$A$72, 'FSA 2.1'!$H$29:$H$140,$B72,  'FSA 2.1'!$J$29:$J$140,$C$11)</f>
        <v>1</v>
      </c>
      <c r="D72" s="24" t="s">
        <v>408</v>
      </c>
      <c r="E72" s="25">
        <f>COUNTIFS('FSA 2.1'!$C$29:$C$140,$A$72,'FSA 2.1'!$H$29:$H$140,B72)-(COUNTIFS('FSA 2.1'!$C$29:$C$140,$A$72,'FSA 2.1'!$H$29:$H$140,B72,'FSA 2.1'!$J$29:$J$140,"Nepoužíváno"))</f>
        <v>1</v>
      </c>
      <c r="F72" s="35">
        <f>COUNTIFS('FSA 2.1'!$C$29:$C$140,$A$72, 'FSA 2.1'!$H$29:$H$140,$B72,  'FSA 2.1'!$J$29:$J$140,$F$11)</f>
        <v>0</v>
      </c>
      <c r="G72" s="24" t="s">
        <v>408</v>
      </c>
      <c r="H72" s="25">
        <f>E72</f>
        <v>1</v>
      </c>
      <c r="I72" s="35">
        <f>COUNTIFS('FSA 2.1'!$C$29:$C$140,$A$72, 'FSA 2.1'!$H$29:$H$140,$B72,  'FSA 2.1'!$J$29:$J$140,$I$11)</f>
        <v>0</v>
      </c>
      <c r="J72" s="24" t="s">
        <v>408</v>
      </c>
      <c r="K72" s="25">
        <f>COUNTIFS('FSA 2.1'!$C$29:$C$140,$A$72,'FSA 2.1'!$H$29:$H$140,B72)</f>
        <v>1</v>
      </c>
      <c r="L72" s="37">
        <f>IF(E72=0,"Není základní",(C72/E72))</f>
        <v>1</v>
      </c>
      <c r="M72" s="162" t="s">
        <v>168</v>
      </c>
      <c r="N72" s="163"/>
    </row>
    <row r="73" spans="1:14" ht="15.75" thickBot="1">
      <c r="A73" s="38"/>
      <c r="B73" s="39" t="s">
        <v>311</v>
      </c>
      <c r="C73" s="40">
        <f>COUNTIFS('FSA 2.1'!$C$29:$C$140,$A$72, 'FSA 2.1'!$H$29:$H$140,$B73,  'FSA 2.1'!$J$29:$J$140,$C$11)</f>
        <v>1</v>
      </c>
      <c r="D73" s="20" t="s">
        <v>408</v>
      </c>
      <c r="E73" s="27">
        <f>COUNTIFS('FSA 2.1'!$C$29:$C$140,$A$72,'FSA 2.1'!$H$29:$H$140,B73)-(COUNTIFS('FSA 2.1'!$C$29:$C$140,$A$72,'FSA 2.1'!$H$29:$H$140,B73,'FSA 2.1'!$J$29:$J$140,"Nepoužíváno"))</f>
        <v>1</v>
      </c>
      <c r="F73" s="40">
        <f>COUNTIFS('FSA 2.1'!$C$29:$C$140,$A$72, 'FSA 2.1'!$H$29:$H$140,$B73,  'FSA 2.1'!$J$29:$J$140,$F$11)</f>
        <v>0</v>
      </c>
      <c r="G73" s="20" t="s">
        <v>408</v>
      </c>
      <c r="H73" s="27">
        <f>E73</f>
        <v>1</v>
      </c>
      <c r="I73" s="40">
        <f>COUNTIFS('FSA 2.1'!$C$29:$C$140,$A$72, 'FSA 2.1'!$H$29:$H$140,$B73,  'FSA 2.1'!$J$29:$J$140,$I$11)</f>
        <v>0</v>
      </c>
      <c r="J73" s="20" t="s">
        <v>408</v>
      </c>
      <c r="K73" s="27">
        <f>COUNTIFS('FSA 2.1'!$C$29:$C$140,$A$72,'FSA 2.1'!$H$29:$H$140,B73)</f>
        <v>1</v>
      </c>
      <c r="L73" s="41">
        <f>IF(E73=0,"není pokročilá",(C73/E73))</f>
        <v>1</v>
      </c>
      <c r="M73" s="164" t="s">
        <v>311</v>
      </c>
      <c r="N73" s="165"/>
    </row>
    <row r="74" spans="1:14" ht="15.75" thickBot="1">
      <c r="A74" s="38"/>
      <c r="B74" s="39" t="s">
        <v>312</v>
      </c>
      <c r="C74" s="40">
        <f>COUNTIFS('FSA 2.1'!$C$29:$C$140,$A$72, 'FSA 2.1'!$H$29:$H$140,$B74,  'FSA 2.1'!$J$29:$J$140,$C$11)</f>
        <v>0</v>
      </c>
      <c r="D74" s="20" t="s">
        <v>408</v>
      </c>
      <c r="E74" s="42">
        <f>COUNTIFS('FSA 2.1'!$C$29:$C$140,$A$72,'FSA 2.1'!$H$29:$H$140,B74)-(COUNTIFS('FSA 2.1'!$C$29:$C$140,$A$72,'FSA 2.1'!$H$29:$H$140,B74,'FSA 2.1'!$J$29:$J$140,"Nepoužíváno"))</f>
        <v>0</v>
      </c>
      <c r="F74" s="40">
        <f>COUNTIFS('FSA 2.1'!$C$29:$C$140,$A$72, 'FSA 2.1'!$H$29:$H$140,$B74,  'FSA 2.1'!$J$29:$J$140,$F$11)</f>
        <v>0</v>
      </c>
      <c r="G74" s="20" t="s">
        <v>408</v>
      </c>
      <c r="H74" s="27">
        <f>E74</f>
        <v>0</v>
      </c>
      <c r="I74" s="40">
        <f>COUNTIFS('FSA 2.1'!$C$29:$C$140,$A$72, 'FSA 2.1'!$H$29:$H$140,$B74,  'FSA 2.1'!$J$29:$J$140,$I$11)</f>
        <v>0</v>
      </c>
      <c r="J74" s="20" t="s">
        <v>408</v>
      </c>
      <c r="K74" s="27">
        <f>COUNTIFS('FSA 2.1'!$C$29:$C$140,$A$72,'FSA 2.1'!$H$29:$H$140,B74)</f>
        <v>0</v>
      </c>
      <c r="L74" s="41" t="str">
        <f>IF(E74=0,"Není zásadní",(C74/E74))</f>
        <v>Není zásadní</v>
      </c>
      <c r="M74" s="164" t="s">
        <v>312</v>
      </c>
      <c r="N74" s="165"/>
    </row>
    <row r="75" spans="1:14" ht="15.75" thickBot="1">
      <c r="A75" s="43"/>
      <c r="B75" s="44" t="s">
        <v>397</v>
      </c>
      <c r="C75" s="45">
        <f>COUNTIFS('FSA 2.1'!$C$29:$C$140,$A$72, 'FSA 2.1'!$J$29:$J$140,$B$15)</f>
        <v>0</v>
      </c>
      <c r="D75" s="46" t="s">
        <v>134</v>
      </c>
      <c r="E75" s="47"/>
      <c r="F75" s="47"/>
      <c r="G75" s="47"/>
      <c r="H75" s="47"/>
      <c r="I75" s="47"/>
      <c r="J75" s="47"/>
      <c r="K75" s="48"/>
      <c r="L75" s="49" t="str">
        <f>IF(C75=0,"Vše použitelné ",(C75/(COUNTIF('FSA 2.1'!$C$29:$C$140,A72))))</f>
        <v xml:space="preserve">Vše použitelné </v>
      </c>
      <c r="M75" s="166" t="str">
        <f>IF(C75=0,"","Nepoužíváno")</f>
        <v/>
      </c>
      <c r="N75" s="167"/>
    </row>
    <row r="76" spans="1:14" ht="15.75" thickBot="1">
      <c r="A76" s="50"/>
      <c r="B76" s="50"/>
      <c r="C76" s="50"/>
      <c r="D76" s="50"/>
      <c r="E76" s="51"/>
      <c r="F76" s="50"/>
      <c r="G76" s="50"/>
      <c r="H76" s="51"/>
      <c r="I76" s="50"/>
      <c r="J76" s="50"/>
      <c r="K76" s="51"/>
      <c r="L76" s="50"/>
      <c r="M76" s="50"/>
      <c r="N76" s="50"/>
    </row>
    <row r="77" spans="1:14" ht="15.75" thickBot="1">
      <c r="A77" s="33" t="s">
        <v>307</v>
      </c>
      <c r="B77" s="34" t="s">
        <v>168</v>
      </c>
      <c r="C77" s="35">
        <f>COUNTIFS('FSA 2.1'!$C$29:$C$140,$A$77, 'FSA 2.1'!$H$29:$H$140,$B77,  'FSA 2.1'!$J$29:$J$140,$C$11)</f>
        <v>2</v>
      </c>
      <c r="D77" s="24" t="s">
        <v>408</v>
      </c>
      <c r="E77" s="25">
        <f>COUNTIFS('FSA 2.1'!$C$29:$C$140,$A$77,'FSA 2.1'!$H$29:$H$140,B77)-(COUNTIFS('FSA 2.1'!$C$29:$C$140,$A$77,'FSA 2.1'!$H$29:$H$140,B77,'FSA 2.1'!$J$29:$J$140,"Nepoužíváno"))</f>
        <v>2</v>
      </c>
      <c r="F77" s="35">
        <f>COUNTIFS('FSA 2.1'!$C$29:$C$140,$A$77, 'FSA 2.1'!$H$29:$H$140,$B77,  'FSA 2.1'!$J$29:$J$140,$F$11)</f>
        <v>0</v>
      </c>
      <c r="G77" s="24" t="s">
        <v>408</v>
      </c>
      <c r="H77" s="25">
        <f>E77</f>
        <v>2</v>
      </c>
      <c r="I77" s="35">
        <f>COUNTIFS('FSA 2.1'!$C$29:$C$140,$A$77, 'FSA 2.1'!$H$29:$H$140,$B77,  'FSA 2.1'!$J$29:$J$140,$I$11)</f>
        <v>0</v>
      </c>
      <c r="J77" s="24" t="s">
        <v>408</v>
      </c>
      <c r="K77" s="25">
        <f>COUNTIFS('FSA 2.1'!$C$29:$C$140,$A$77,'FSA 2.1'!$H$29:$H$140,B77)</f>
        <v>2</v>
      </c>
      <c r="L77" s="37">
        <f>IF(E77=0,"Není základní",(C77/E77))</f>
        <v>1</v>
      </c>
      <c r="M77" s="162" t="s">
        <v>168</v>
      </c>
      <c r="N77" s="163"/>
    </row>
    <row r="78" spans="1:14" ht="15.75" thickBot="1">
      <c r="A78" s="38"/>
      <c r="B78" s="39" t="s">
        <v>311</v>
      </c>
      <c r="C78" s="40">
        <f>COUNTIFS('FSA 2.1'!$C$29:$C$140,$A$77, 'FSA 2.1'!$H$29:$H$140,$B78,  'FSA 2.1'!$J$29:$J$140,$C$11)</f>
        <v>1</v>
      </c>
      <c r="D78" s="20" t="s">
        <v>408</v>
      </c>
      <c r="E78" s="27">
        <f>COUNTIFS('FSA 2.1'!$C$29:$C$140,$A$77,'FSA 2.1'!$H$29:$H$140,B78)-(COUNTIFS('FSA 2.1'!$C$29:$C$140,$A$77,'FSA 2.1'!$H$29:$H$140,B78,'FSA 2.1'!$J$29:$J$140,"Nepoužíváno"))</f>
        <v>1</v>
      </c>
      <c r="F78" s="40">
        <f>COUNTIFS('FSA 2.1'!$C$29:$C$140,$A$77, 'FSA 2.1'!$H$29:$H$140,$B78,  'FSA 2.1'!$J$29:$J$140,$F$11)</f>
        <v>0</v>
      </c>
      <c r="G78" s="20" t="s">
        <v>408</v>
      </c>
      <c r="H78" s="27">
        <f>E78</f>
        <v>1</v>
      </c>
      <c r="I78" s="40">
        <f>COUNTIFS('FSA 2.1'!$C$29:$C$140,$A$77, 'FSA 2.1'!$H$29:$H$140,$B78,  'FSA 2.1'!$J$29:$J$140,$I$11)</f>
        <v>0</v>
      </c>
      <c r="J78" s="20" t="s">
        <v>408</v>
      </c>
      <c r="K78" s="27">
        <f>COUNTIFS('FSA 2.1'!$C$29:$C$140,$A$77,'FSA 2.1'!$H$29:$H$140,B78)</f>
        <v>1</v>
      </c>
      <c r="L78" s="41">
        <f>IF(E78=0,"není pokročilá",(C78/E78))</f>
        <v>1</v>
      </c>
      <c r="M78" s="164" t="s">
        <v>311</v>
      </c>
      <c r="N78" s="165"/>
    </row>
    <row r="79" spans="1:14" ht="15.75" thickBot="1">
      <c r="A79" s="38"/>
      <c r="B79" s="39" t="s">
        <v>312</v>
      </c>
      <c r="C79" s="40">
        <f>COUNTIFS('FSA 2.1'!$C$29:$C$140,$A$77, 'FSA 2.1'!$H$29:$H$140,$B79,  'FSA 2.1'!$J$29:$J$140,$C$11)</f>
        <v>1</v>
      </c>
      <c r="D79" s="20" t="s">
        <v>408</v>
      </c>
      <c r="E79" s="42">
        <f>COUNTIFS('FSA 2.1'!$C$29:$C$140,$A$77,'FSA 2.1'!$H$29:$H$140,B79)-(COUNTIFS('FSA 2.1'!$C$29:$C$140,$A$77,'FSA 2.1'!$H$29:$H$140,B79,'FSA 2.1'!$J$29:$J$140,"Nepoužíváno"))</f>
        <v>1</v>
      </c>
      <c r="F79" s="40">
        <f>COUNTIFS('FSA 2.1'!$C$29:$C$140,$A$77, 'FSA 2.1'!$H$29:$H$140,$B79,  'FSA 2.1'!$J$29:$J$140,$F$11)</f>
        <v>0</v>
      </c>
      <c r="G79" s="20" t="s">
        <v>408</v>
      </c>
      <c r="H79" s="27">
        <f>E79</f>
        <v>1</v>
      </c>
      <c r="I79" s="40">
        <f>COUNTIFS('FSA 2.1'!$C$29:$C$140,$A$77, 'FSA 2.1'!$H$29:$H$140,$B79,  'FSA 2.1'!$J$29:$J$140,$I$11)</f>
        <v>0</v>
      </c>
      <c r="J79" s="20" t="s">
        <v>408</v>
      </c>
      <c r="K79" s="27">
        <f>COUNTIFS('FSA 2.1'!$C$29:$C$140,$A$77,'FSA 2.1'!$H$29:$H$140,B79)</f>
        <v>1</v>
      </c>
      <c r="L79" s="41">
        <f>IF(E79=0,"Není zásadní",(C79/E79))</f>
        <v>1</v>
      </c>
      <c r="M79" s="164" t="s">
        <v>312</v>
      </c>
      <c r="N79" s="165"/>
    </row>
    <row r="80" spans="1:14" ht="15.75" thickBot="1">
      <c r="A80" s="43"/>
      <c r="B80" s="44" t="s">
        <v>397</v>
      </c>
      <c r="C80" s="45">
        <f>COUNTIFS('FSA 2.1'!$C$29:$C$140,$A$77, 'FSA 2.1'!$J$29:$J$140,$B$15)</f>
        <v>0</v>
      </c>
      <c r="D80" s="46" t="s">
        <v>134</v>
      </c>
      <c r="E80" s="47"/>
      <c r="F80" s="47"/>
      <c r="G80" s="47"/>
      <c r="H80" s="47"/>
      <c r="I80" s="47"/>
      <c r="J80" s="47"/>
      <c r="K80" s="48"/>
      <c r="L80" s="49" t="str">
        <f>IF(C80=0,"Vše použitelné ",(C80/(COUNTIF('FSA 2.1'!$C$29:$C$140,A77))))</f>
        <v xml:space="preserve">Vše použitelné </v>
      </c>
      <c r="M80" s="166" t="str">
        <f>IF(C80=0,"","Nepoužíváno")</f>
        <v/>
      </c>
      <c r="N80" s="167"/>
    </row>
    <row r="81" spans="1:17" ht="15.75" thickBot="1">
      <c r="A81" s="50"/>
      <c r="B81" s="50"/>
      <c r="C81" s="50"/>
      <c r="D81" s="50"/>
      <c r="E81" s="51"/>
      <c r="F81" s="50"/>
      <c r="G81" s="50"/>
      <c r="H81" s="51"/>
      <c r="I81" s="50"/>
      <c r="J81" s="50"/>
      <c r="K81" s="51"/>
      <c r="L81" s="50"/>
      <c r="M81" s="50"/>
      <c r="N81" s="50"/>
    </row>
    <row r="82" spans="1:17" ht="15.75" thickBot="1">
      <c r="A82" s="33" t="s">
        <v>308</v>
      </c>
      <c r="B82" s="34" t="s">
        <v>168</v>
      </c>
      <c r="C82" s="35">
        <f>COUNTIFS('FSA 2.1'!$C$29:$C$140,$A$82, 'FSA 2.1'!$H$29:$H$140,$B82,  'FSA 2.1'!$J$29:$J$140,$C$11)</f>
        <v>9</v>
      </c>
      <c r="D82" s="24" t="s">
        <v>408</v>
      </c>
      <c r="E82" s="25">
        <f>COUNTIFS('FSA 2.1'!$C$29:$C$140,$A$82,'FSA 2.1'!$H$29:$H$140,B82)-(COUNTIFS('FSA 2.1'!$C$29:$C$140,$A$82,'FSA 2.1'!$H$29:$H$140,B82,'FSA 2.1'!$J$29:$J$140,"Nepoužíváno"))</f>
        <v>9</v>
      </c>
      <c r="F82" s="35">
        <f>COUNTIFS('FSA 2.1'!$C$29:$C$140,$A$82, 'FSA 2.1'!$H$29:$H$140,$B82,  'FSA 2.1'!$J$29:$J$140,$F$11)</f>
        <v>0</v>
      </c>
      <c r="G82" s="24" t="s">
        <v>408</v>
      </c>
      <c r="H82" s="25">
        <f>E82</f>
        <v>9</v>
      </c>
      <c r="I82" s="35">
        <f>COUNTIFS('FSA 2.1'!$C$29:$C$140,$A$82, 'FSA 2.1'!$H$29:$H$140,$B82,  'FSA 2.1'!$J$29:$J$140,$I$11)</f>
        <v>1</v>
      </c>
      <c r="J82" s="24" t="s">
        <v>408</v>
      </c>
      <c r="K82" s="25">
        <f>COUNTIFS('FSA 2.1'!$C$29:$C$140,$A$82,'FSA 2.1'!$H$29:$H$140,B82)</f>
        <v>10</v>
      </c>
      <c r="L82" s="37">
        <f>IF(E82=0,"Není základní",(C82/E82))</f>
        <v>1</v>
      </c>
      <c r="M82" s="162" t="s">
        <v>168</v>
      </c>
      <c r="N82" s="163"/>
    </row>
    <row r="83" spans="1:17" ht="15.75" thickBot="1">
      <c r="A83" s="38"/>
      <c r="B83" s="39" t="s">
        <v>311</v>
      </c>
      <c r="C83" s="40">
        <f>COUNTIFS('FSA 2.1'!$C$29:$C$140,$A$82, 'FSA 2.1'!$H$29:$H$140,$B83,  'FSA 2.1'!$J$29:$J$140,$C$11)</f>
        <v>4</v>
      </c>
      <c r="D83" s="20" t="s">
        <v>408</v>
      </c>
      <c r="E83" s="27">
        <f>COUNTIFS('FSA 2.1'!$C$29:$C$140,$A$82,'FSA 2.1'!$H$29:$H$140,B83)-(COUNTIFS('FSA 2.1'!$C$29:$C$140,$A$82,'FSA 2.1'!$H$29:$H$140,B83,'FSA 2.1'!$J$29:$J$140,"Nepoužíváno"))</f>
        <v>4</v>
      </c>
      <c r="F83" s="40">
        <f>COUNTIFS('FSA 2.1'!$C$29:$C$140,$A$82, 'FSA 2.1'!$H$29:$H$140,$B83,  'FSA 2.1'!$J$29:$J$140,$F$11)</f>
        <v>0</v>
      </c>
      <c r="G83" s="20" t="s">
        <v>408</v>
      </c>
      <c r="H83" s="27">
        <f>E83</f>
        <v>4</v>
      </c>
      <c r="I83" s="40">
        <f>COUNTIFS('FSA 2.1'!$C$29:$C$140,$A$82, 'FSA 2.1'!$H$29:$H$140,$B83,  'FSA 2.1'!$J$29:$J$140,$I$11)</f>
        <v>0</v>
      </c>
      <c r="J83" s="20" t="s">
        <v>408</v>
      </c>
      <c r="K83" s="27">
        <f>COUNTIFS('FSA 2.1'!$C$29:$C$140,$A$82,'FSA 2.1'!$H$29:$H$140,B83)</f>
        <v>4</v>
      </c>
      <c r="L83" s="41">
        <f>IF(E83=0,"není pokročilá",(C83/E83))</f>
        <v>1</v>
      </c>
      <c r="M83" s="164" t="s">
        <v>311</v>
      </c>
      <c r="N83" s="165"/>
    </row>
    <row r="84" spans="1:17" ht="15.75" thickBot="1">
      <c r="A84" s="38"/>
      <c r="B84" s="39" t="s">
        <v>312</v>
      </c>
      <c r="C84" s="40">
        <f>COUNTIFS('FSA 2.1'!$C$29:$C$140,$A$82, 'FSA 2.1'!$H$29:$H$140,$B84,  'FSA 2.1'!$J$29:$J$140,$C$11)</f>
        <v>8</v>
      </c>
      <c r="D84" s="20" t="s">
        <v>408</v>
      </c>
      <c r="E84" s="42">
        <f>COUNTIFS('FSA 2.1'!$C$29:$C$140,$A$82,'FSA 2.1'!$H$29:$H$140,B84)-(COUNTIFS('FSA 2.1'!$C$29:$C$140,$A$82,'FSA 2.1'!$H$29:$H$140,B84,'FSA 2.1'!$J$29:$J$140,"Nepoužíváno"))</f>
        <v>8</v>
      </c>
      <c r="F84" s="40">
        <f>COUNTIFS('FSA 2.1'!$C$29:$C$140,$A$82, 'FSA 2.1'!$H$29:$H$140,$B84,  'FSA 2.1'!$J$29:$J$140,$F$11)</f>
        <v>0</v>
      </c>
      <c r="G84" s="20" t="s">
        <v>408</v>
      </c>
      <c r="H84" s="27">
        <f>E84</f>
        <v>8</v>
      </c>
      <c r="I84" s="40">
        <f>COUNTIFS('FSA 2.1'!$C$29:$C$140,$A$84, 'FSA 2.1'!$H$29:$H$140,$B84,  'FSA 2.1'!$J$29:$J$140,$I$11)</f>
        <v>0</v>
      </c>
      <c r="J84" s="20" t="s">
        <v>408</v>
      </c>
      <c r="K84" s="27">
        <f>COUNTIFS('FSA 2.1'!$C$29:$C$140,$A$82,'FSA 2.1'!$H$29:$H$140,B84)</f>
        <v>8</v>
      </c>
      <c r="L84" s="41">
        <f>IF(E84=0,"Není zásadní",(C84/E84))</f>
        <v>1</v>
      </c>
      <c r="M84" s="164" t="s">
        <v>312</v>
      </c>
      <c r="N84" s="165"/>
    </row>
    <row r="85" spans="1:17" ht="15.75" thickBot="1">
      <c r="A85" s="43"/>
      <c r="B85" s="44" t="s">
        <v>397</v>
      </c>
      <c r="C85" s="45">
        <f>COUNTIFS('FSA 2.1'!$C$29:$C$140,$A$82, 'FSA 2.1'!$J$29:$J$140,$B$15)</f>
        <v>1</v>
      </c>
      <c r="D85" s="46" t="s">
        <v>134</v>
      </c>
      <c r="E85" s="47"/>
      <c r="F85" s="47"/>
      <c r="G85" s="47"/>
      <c r="H85" s="47"/>
      <c r="I85" s="47"/>
      <c r="J85" s="47"/>
      <c r="K85" s="48"/>
      <c r="L85" s="49">
        <f>IF(C85=0,"Vše použitelné ",(C85/(COUNTIF('FSA 2.1'!$C$29:$C$140,A82))))</f>
        <v>4.5454545454545456E-2</v>
      </c>
      <c r="M85" s="166" t="str">
        <f>IF(C85=0,"","Nepoužíváno")</f>
        <v>Nepoužíváno</v>
      </c>
      <c r="N85" s="167"/>
    </row>
    <row r="86" spans="1:17" ht="15.75" thickBot="1">
      <c r="A86" s="50"/>
      <c r="B86" s="50"/>
      <c r="C86" s="50"/>
      <c r="D86" s="50"/>
      <c r="E86" s="51"/>
      <c r="F86" s="50"/>
      <c r="G86" s="50"/>
      <c r="H86" s="51"/>
      <c r="I86" s="50"/>
      <c r="J86" s="50"/>
      <c r="K86" s="51"/>
      <c r="L86" s="50"/>
      <c r="M86" s="50"/>
      <c r="N86" s="50"/>
    </row>
    <row r="87" spans="1:17" ht="15.75" thickBot="1">
      <c r="A87" s="33" t="s">
        <v>309</v>
      </c>
      <c r="B87" s="34" t="s">
        <v>168</v>
      </c>
      <c r="C87" s="35">
        <f>COUNTIFS('FSA 2.1'!$C$29:$C$140,$A$87, 'FSA 2.1'!$H$29:$H$140,$B87,  'FSA 2.1'!$J$29:$J$140,$C$11)</f>
        <v>6</v>
      </c>
      <c r="D87" s="24" t="s">
        <v>408</v>
      </c>
      <c r="E87" s="25">
        <f>COUNTIFS('FSA 2.1'!$C$29:$C$140,$A$87,'FSA 2.1'!$H$29:$H$140,B87)-(COUNTIFS('FSA 2.1'!$C$29:$C$140,$A$87,'FSA 2.1'!$H$29:$H$140,B87,'FSA 2.1'!$J$29:$J$140,"Nepoužíváno"))</f>
        <v>6</v>
      </c>
      <c r="F87" s="35">
        <f>COUNTIFS('FSA 2.1'!$C$29:$C$140,$A$87, 'FSA 2.1'!$H$29:$H$140,$B87,  'FSA 2.1'!$J$29:$J$140,$F$11)</f>
        <v>0</v>
      </c>
      <c r="G87" s="24" t="s">
        <v>408</v>
      </c>
      <c r="H87" s="25">
        <f>E87</f>
        <v>6</v>
      </c>
      <c r="I87" s="35">
        <f>COUNTIFS('FSA 2.1'!$C$29:$C$140,$A$87, 'FSA 2.1'!$H$29:$H$140,$B87,  'FSA 2.1'!$J$29:$J$140,$I$11)</f>
        <v>0</v>
      </c>
      <c r="J87" s="24" t="s">
        <v>408</v>
      </c>
      <c r="K87" s="25">
        <f>COUNTIFS('FSA 2.1'!$C$29:$C$140,$A$87,'FSA 2.1'!$H$29:$H$140,B87)</f>
        <v>6</v>
      </c>
      <c r="L87" s="37">
        <f>IF(E87=0,"Není základní",(C87/E87))</f>
        <v>1</v>
      </c>
      <c r="M87" s="162" t="s">
        <v>168</v>
      </c>
      <c r="N87" s="163"/>
    </row>
    <row r="88" spans="1:17" ht="15.75" thickBot="1">
      <c r="A88" s="38"/>
      <c r="B88" s="39" t="s">
        <v>311</v>
      </c>
      <c r="C88" s="40">
        <f>COUNTIFS('FSA 2.1'!$C$29:$C$140,$A$87, 'FSA 2.1'!$H$29:$H$140,$B88,  'FSA 2.1'!$J$29:$J$140,$C$11)</f>
        <v>2</v>
      </c>
      <c r="D88" s="20" t="s">
        <v>408</v>
      </c>
      <c r="E88" s="27">
        <f>COUNTIFS('FSA 2.1'!$C$29:$C$140,$A$87,'FSA 2.1'!$H$29:$H$140,B88)-(COUNTIFS('FSA 2.1'!$C$29:$C$140,$A$87,'FSA 2.1'!$H$29:$H$140,B88,'FSA 2.1'!$J$29:$J$140,"Nepoužíváno"))</f>
        <v>2</v>
      </c>
      <c r="F88" s="40">
        <f>COUNTIFS('FSA 2.1'!$C$29:$C$140,$A$87, 'FSA 2.1'!$H$29:$H$140,$B88,  'FSA 2.1'!$J$29:$J$140,$F$11)</f>
        <v>0</v>
      </c>
      <c r="G88" s="20" t="s">
        <v>408</v>
      </c>
      <c r="H88" s="27">
        <f>E88</f>
        <v>2</v>
      </c>
      <c r="I88" s="40">
        <f>COUNTIFS('FSA 2.1'!$C$29:$C$140,$A$87, 'FSA 2.1'!$H$29:$H$140,$B88,  'FSA 2.1'!$J$29:$J$140,$I$11)</f>
        <v>0</v>
      </c>
      <c r="J88" s="20" t="s">
        <v>408</v>
      </c>
      <c r="K88" s="27">
        <f>COUNTIFS('FSA 2.1'!$C$29:$C$140,$A$87,'FSA 2.1'!$H$29:$H$140,B88)</f>
        <v>2</v>
      </c>
      <c r="L88" s="41">
        <f>IF(E88=0,"není pokročilá",(C88/E88))</f>
        <v>1</v>
      </c>
      <c r="M88" s="164" t="s">
        <v>311</v>
      </c>
      <c r="N88" s="165"/>
    </row>
    <row r="89" spans="1:17" ht="15.75" thickBot="1">
      <c r="A89" s="38"/>
      <c r="B89" s="39" t="s">
        <v>312</v>
      </c>
      <c r="C89" s="40">
        <f>COUNTIFS('FSA 2.1'!$C$29:$C$140,$A$87, 'FSA 2.1'!$H$29:$H$140,$B89,  'FSA 2.1'!$J$29:$J$140,$C$11)</f>
        <v>3</v>
      </c>
      <c r="D89" s="20" t="s">
        <v>408</v>
      </c>
      <c r="E89" s="42">
        <f>COUNTIFS('FSA 2.1'!$C$29:$C$140,$A$87,'FSA 2.1'!$H$29:$H$140,B89)-(COUNTIFS('FSA 2.1'!$C$29:$C$140,$A$87,'FSA 2.1'!$H$29:$H$140,B89,'FSA 2.1'!$J$29:$J$140,"Nepoužíváno"))</f>
        <v>3</v>
      </c>
      <c r="F89" s="40">
        <f>COUNTIFS('FSA 2.1'!$C$29:$C$140,$A$87, 'FSA 2.1'!$H$29:$H$140,$B89,  'FSA 2.1'!$J$29:$J$140,$F$11)</f>
        <v>0</v>
      </c>
      <c r="G89" s="20" t="s">
        <v>408</v>
      </c>
      <c r="H89" s="27">
        <f>E89</f>
        <v>3</v>
      </c>
      <c r="I89" s="40">
        <f>COUNTIFS('FSA 2.1'!$C$29:$C$140,$A$87, 'FSA 2.1'!$H$29:$H$140,$B89,  'FSA 2.1'!$J$29:$J$140,$I$11)</f>
        <v>0</v>
      </c>
      <c r="J89" s="20" t="s">
        <v>408</v>
      </c>
      <c r="K89" s="27">
        <f>COUNTIFS('FSA 2.1'!$C$29:$C$140,$A$87,'FSA 2.1'!$H$29:$H$140,B89)</f>
        <v>3</v>
      </c>
      <c r="L89" s="41">
        <f>IF(E89=0,"Není zásadní",(C89/E89))</f>
        <v>1</v>
      </c>
      <c r="M89" s="164" t="s">
        <v>312</v>
      </c>
      <c r="N89" s="165"/>
    </row>
    <row r="90" spans="1:17" ht="15.75" thickBot="1">
      <c r="A90" s="43"/>
      <c r="B90" s="44" t="s">
        <v>397</v>
      </c>
      <c r="C90" s="45">
        <f>COUNTIFS('FSA 2.1'!$C$29:$C$140,$A$87, 'FSA 2.1'!$J$29:$J$140,$B$15)</f>
        <v>0</v>
      </c>
      <c r="D90" s="46" t="s">
        <v>134</v>
      </c>
      <c r="E90" s="47"/>
      <c r="F90" s="47"/>
      <c r="G90" s="47"/>
      <c r="H90" s="47"/>
      <c r="I90" s="47"/>
      <c r="J90" s="47"/>
      <c r="K90" s="48"/>
      <c r="L90" s="49" t="str">
        <f>IF(C90=0,"Vše použitelné ",(C90/(COUNTIF('FSA 2.1'!$C$29:$C$140,A87))))</f>
        <v xml:space="preserve">Vše použitelné </v>
      </c>
      <c r="M90" s="166" t="str">
        <f>IF(C90=0,"","Nepoužíváno")</f>
        <v/>
      </c>
      <c r="N90" s="167"/>
    </row>
    <row r="91" spans="1:17" ht="15.75" thickBot="1">
      <c r="A91" s="50"/>
      <c r="B91" s="50"/>
      <c r="C91" s="50"/>
      <c r="D91" s="50"/>
      <c r="E91" s="51"/>
      <c r="F91" s="50"/>
      <c r="G91" s="50"/>
      <c r="H91" s="51"/>
      <c r="I91" s="50"/>
      <c r="J91" s="50"/>
      <c r="K91" s="51"/>
      <c r="L91" s="50"/>
      <c r="M91" s="50"/>
      <c r="N91" s="50"/>
    </row>
    <row r="92" spans="1:17" ht="15.75" thickBot="1">
      <c r="A92" s="33" t="s">
        <v>310</v>
      </c>
      <c r="B92" s="34" t="s">
        <v>168</v>
      </c>
      <c r="C92" s="35">
        <f>COUNTIFS('FSA 2.1'!$C$29:$C$140,$A$92, 'FSA 2.1'!$H$29:$H$140,$B92,  'FSA 2.1'!$J$29:$J$140,$C$11)</f>
        <v>0</v>
      </c>
      <c r="D92" s="24" t="s">
        <v>408</v>
      </c>
      <c r="E92" s="25">
        <f>COUNTIFS('FSA 2.1'!$C$29:$C$140,$A$92,'FSA 2.1'!$H$29:$H$140,B92)-(COUNTIFS('FSA 2.1'!$C$29:$C$140,$A$92,'FSA 2.1'!$H$29:$H$140,B92,'FSA 2.1'!$J$29:$J$140,"Nepoužíváno"))</f>
        <v>0</v>
      </c>
      <c r="F92" s="35">
        <f>COUNTIFS('FSA 2.1'!$C$29:$C$140,$A$92, 'FSA 2.1'!$H$29:$H$140,$B92,  'FSA 2.1'!$J$29:$J$140,$F$11)</f>
        <v>0</v>
      </c>
      <c r="G92" s="24" t="s">
        <v>408</v>
      </c>
      <c r="H92" s="25">
        <f>E92</f>
        <v>0</v>
      </c>
      <c r="I92" s="35">
        <f>COUNTIFS('FSA 2.1'!$C$29:$C$140,$A$92, 'FSA 2.1'!$H$29:$H$140,$B92,  'FSA 2.1'!$J$29:$J$140,$I$11)</f>
        <v>0</v>
      </c>
      <c r="J92" s="24" t="s">
        <v>408</v>
      </c>
      <c r="K92" s="25">
        <f>COUNTIFS('FSA 2.1'!$C$29:$C$140,$A$92,'FSA 2.1'!$H$29:$H$140,B92)</f>
        <v>0</v>
      </c>
      <c r="L92" s="37" t="str">
        <f>IF(E92=0,"Není základní",(C92/E92))</f>
        <v>Není základní</v>
      </c>
      <c r="M92" s="162" t="s">
        <v>168</v>
      </c>
      <c r="N92" s="163"/>
    </row>
    <row r="93" spans="1:17" ht="15.75" thickBot="1">
      <c r="A93" s="38"/>
      <c r="B93" s="39" t="s">
        <v>311</v>
      </c>
      <c r="C93" s="40">
        <f>COUNTIFS('FSA 2.1'!$C$29:$C$140,$A$92, 'FSA 2.1'!$H$29:$H$140,$B93,  'FSA 2.1'!$J$29:$J$140,$C$11)</f>
        <v>2</v>
      </c>
      <c r="D93" s="20" t="s">
        <v>408</v>
      </c>
      <c r="E93" s="27">
        <f>COUNTIFS('FSA 2.1'!$C$29:$C$140,$A$92,'FSA 2.1'!$H$29:$H$140,B93)-(COUNTIFS('FSA 2.1'!$C$29:$C$140,$A$92,'FSA 2.1'!$H$29:$H$140,B93,'FSA 2.1'!$J$29:$J$140,"Nepoužíváno"))</f>
        <v>2</v>
      </c>
      <c r="F93" s="40">
        <f>COUNTIFS('FSA 2.1'!$C$29:$C$140,$A$92, 'FSA 2.1'!$H$29:$H$140,$B93,  'FSA 2.1'!$J$29:$J$140,$F$11)</f>
        <v>0</v>
      </c>
      <c r="G93" s="20" t="s">
        <v>408</v>
      </c>
      <c r="H93" s="27">
        <f>E93</f>
        <v>2</v>
      </c>
      <c r="I93" s="40">
        <f>COUNTIFS('FSA 2.1'!$C$29:$C$140,$A$92, 'FSA 2.1'!$H$29:$H$140,$B93,  'FSA 2.1'!$J$29:$J$140,$I$11)</f>
        <v>0</v>
      </c>
      <c r="J93" s="20" t="s">
        <v>408</v>
      </c>
      <c r="K93" s="27">
        <f>COUNTIFS('FSA 2.1'!$C$29:$C$140,$A$92,'FSA 2.1'!$H$29:$H$140,B93)</f>
        <v>2</v>
      </c>
      <c r="L93" s="41">
        <f>IF(E93=0,"není pokročilá",(C93/E93))</f>
        <v>1</v>
      </c>
      <c r="M93" s="164" t="s">
        <v>311</v>
      </c>
      <c r="N93" s="165"/>
    </row>
    <row r="94" spans="1:17" ht="15.75" thickBot="1">
      <c r="A94" s="38"/>
      <c r="B94" s="39" t="s">
        <v>312</v>
      </c>
      <c r="C94" s="40">
        <f>COUNTIFS('FSA 2.1'!$C$29:$C$140,$A$92, 'FSA 2.1'!$H$29:$H$140,$B94,  'FSA 2.1'!$J$29:$J$140,$C$11)</f>
        <v>1</v>
      </c>
      <c r="D94" s="20" t="s">
        <v>408</v>
      </c>
      <c r="E94" s="42">
        <f>COUNTIFS('FSA 2.1'!$C$29:$C$140,$A$92,'FSA 2.1'!$H$29:$H$140,B94)-(COUNTIFS('FSA 2.1'!$C$29:$C$140,$A$92,'FSA 2.1'!$H$29:$H$140,B94,'FSA 2.1'!$J$29:$J$140,"Nepoužíváno"))</f>
        <v>1</v>
      </c>
      <c r="F94" s="40">
        <f>COUNTIFS('FSA 2.1'!$C$29:$C$140,$A$92, 'FSA 2.1'!$H$29:$H$140,$B94,  'FSA 2.1'!$J$29:$J$140,$F$11)</f>
        <v>0</v>
      </c>
      <c r="G94" s="20" t="s">
        <v>408</v>
      </c>
      <c r="H94" s="27">
        <f>E94</f>
        <v>1</v>
      </c>
      <c r="I94" s="40">
        <f>COUNTIFS('FSA 2.1'!$C$29:$C$140,$A$92, 'FSA 2.1'!$H$29:$H$140,$B94,  'FSA 2.1'!$J$29:$J$140,$I$11)</f>
        <v>0</v>
      </c>
      <c r="J94" s="20" t="s">
        <v>408</v>
      </c>
      <c r="K94" s="27">
        <f>COUNTIFS('FSA 2.1'!$C$29:$C$140,$A$92,'FSA 2.1'!$H$29:$H$140,B94)</f>
        <v>1</v>
      </c>
      <c r="L94" s="41">
        <f>IF(E94=0,"Není zásadní",(C94/E94))</f>
        <v>1</v>
      </c>
      <c r="M94" s="164" t="s">
        <v>312</v>
      </c>
      <c r="N94" s="165"/>
    </row>
    <row r="95" spans="1:17" ht="15.75" thickBot="1">
      <c r="A95" s="43"/>
      <c r="B95" s="44" t="s">
        <v>397</v>
      </c>
      <c r="C95" s="45">
        <f>COUNTIFS('FSA 2.1'!$C$29:$C$140,$A$92, 'FSA 2.1'!$J$29:$J$140,$B$15)</f>
        <v>0</v>
      </c>
      <c r="D95" s="46" t="s">
        <v>134</v>
      </c>
      <c r="E95" s="47"/>
      <c r="F95" s="47"/>
      <c r="G95" s="47"/>
      <c r="H95" s="47"/>
      <c r="I95" s="47"/>
      <c r="J95" s="47"/>
      <c r="K95" s="48"/>
      <c r="L95" s="49" t="str">
        <f>IF(C95=0,"Vše použitelné ",(C95/(COUNTIF('FSA 2.1'!$C$29:$C$140,A92))))</f>
        <v xml:space="preserve">Vše použitelné </v>
      </c>
      <c r="M95" s="166" t="str">
        <f>IF(C95=0,"","Nepoužíváno")</f>
        <v/>
      </c>
      <c r="N95" s="167"/>
      <c r="P95" s="1" t="s">
        <v>135</v>
      </c>
      <c r="Q95" s="1">
        <f>SUM(E12:E95)+C95+C90+C85+C80+C75+C70+C65+C60+C55+C50+C45+C40+C35+C30+C25+C20+C15</f>
        <v>112</v>
      </c>
    </row>
    <row r="96" spans="1:17"/>
    <row r="97" spans="1:14" ht="25.5" thickBot="1">
      <c r="A97" s="155" t="s">
        <v>405</v>
      </c>
      <c r="B97" s="155"/>
      <c r="C97" s="155"/>
      <c r="D97" s="155"/>
      <c r="E97" s="155"/>
      <c r="F97" s="155"/>
      <c r="G97" s="155"/>
      <c r="H97" s="155"/>
      <c r="I97" s="155"/>
      <c r="J97" s="155"/>
      <c r="K97" s="155"/>
      <c r="L97" s="155"/>
      <c r="M97" s="155"/>
      <c r="N97" s="155"/>
    </row>
    <row r="98" spans="1:14" ht="15.75" thickBot="1">
      <c r="A98" s="159"/>
      <c r="B98" s="172"/>
      <c r="C98" s="156" t="s">
        <v>398</v>
      </c>
      <c r="D98" s="157"/>
      <c r="E98" s="158"/>
      <c r="F98" s="156" t="s">
        <v>399</v>
      </c>
      <c r="G98" s="157"/>
      <c r="H98" s="158"/>
      <c r="I98" s="156" t="s">
        <v>397</v>
      </c>
      <c r="J98" s="157"/>
      <c r="K98" s="158"/>
      <c r="L98" s="156" t="s">
        <v>403</v>
      </c>
      <c r="M98" s="157"/>
      <c r="N98" s="158"/>
    </row>
    <row r="99" spans="1:14" ht="15.75" thickBot="1">
      <c r="A99" s="33" t="s">
        <v>289</v>
      </c>
      <c r="B99" s="34" t="s">
        <v>168</v>
      </c>
      <c r="C99" s="35">
        <f>COUNTIFS('FSA 2.1'!$D$29:$D$140,$A$99, 'FSA 2.1'!$H$29:$H$140,$B99,  'FSA 2.1'!$J$29:$J$140,$C$11)</f>
        <v>8</v>
      </c>
      <c r="D99" s="24" t="s">
        <v>408</v>
      </c>
      <c r="E99" s="36">
        <f>COUNTIFS('FSA 2.1'!$D$29:$D$140,$A$99,'FSA 2.1'!$H$29:$H$140,B99)-(COUNTIFS('FSA 2.1'!$D$29:$D$140,$A$99,'FSA 2.1'!$H$29:$H$140,B99,'FSA 2.1'!$J$29:$J$140,"Nepoužíváno"))</f>
        <v>8</v>
      </c>
      <c r="F99" s="35">
        <f>COUNTIFS('FSA 2.1'!$D$29:$D$140,$A$99, 'FSA 2.1'!$H$29:$H$140,$B99,  'FSA 2.1'!$J$29:$J$140,$F$11)</f>
        <v>0</v>
      </c>
      <c r="G99" s="24" t="s">
        <v>408</v>
      </c>
      <c r="H99" s="25">
        <f>E99</f>
        <v>8</v>
      </c>
      <c r="I99" s="35">
        <f>COUNTIFS('FSA 2.1'!$D$29:$D$140,$A$99, 'FSA 2.1'!$H$29:$H$140,$B99,  'FSA 2.1'!$J$29:$J$140,$I$11)</f>
        <v>0</v>
      </c>
      <c r="J99" s="24" t="s">
        <v>408</v>
      </c>
      <c r="K99" s="25">
        <f>COUNTIFS('FSA 2.1'!$D$29:$D$140,$A$99,'FSA 2.1'!$H$29:$H$140,B99)</f>
        <v>8</v>
      </c>
      <c r="L99" s="37">
        <f>IF(E99=0,"Není základní",(C99/E99))</f>
        <v>1</v>
      </c>
      <c r="M99" s="162" t="s">
        <v>168</v>
      </c>
      <c r="N99" s="163"/>
    </row>
    <row r="100" spans="1:14" ht="15.75" thickBot="1">
      <c r="B100" s="39" t="s">
        <v>311</v>
      </c>
      <c r="C100" s="40">
        <f>COUNTIFS('FSA 2.1'!$D$29:$D$140,$A$99, 'FSA 2.1'!$H$29:$H$140,$B100,  'FSA 2.1'!$J$29:$J$140,$C$11)</f>
        <v>3</v>
      </c>
      <c r="D100" s="20" t="s">
        <v>408</v>
      </c>
      <c r="E100" s="27">
        <f>COUNTIFS('FSA 2.1'!$D$29:$D$140,$A$99,'FSA 2.1'!$H$29:$H$140,B100)-(COUNTIFS('FSA 2.1'!$D$29:$D$140,$A$99,'FSA 2.1'!$H$29:$H$140,B100,'FSA 2.1'!$J$29:$J$140,"Nepoužíváno"))</f>
        <v>3</v>
      </c>
      <c r="F100" s="40">
        <f>COUNTIFS('FSA 2.1'!$D$29:$D$140,$A$99, 'FSA 2.1'!$H$29:$H$140,$B100,  'FSA 2.1'!$J$29:$J$140,$F$11)</f>
        <v>0</v>
      </c>
      <c r="G100" s="20" t="s">
        <v>408</v>
      </c>
      <c r="H100" s="27">
        <f>E100</f>
        <v>3</v>
      </c>
      <c r="I100" s="40">
        <f>COUNTIFS('FSA 2.1'!$D$29:$D$140,$A$99, 'FSA 2.1'!$H$29:$H$140,$B100,  'FSA 2.1'!$J$29:$J$140,$I$11)</f>
        <v>3</v>
      </c>
      <c r="J100" s="20" t="s">
        <v>408</v>
      </c>
      <c r="K100" s="27">
        <f>COUNTIFS('FSA 2.1'!$D$29:$D$140,$A$99,'FSA 2.1'!$H$29:$H$140,B100)</f>
        <v>6</v>
      </c>
      <c r="L100" s="41">
        <f>IF(E100=0,"není pokročilá",(C100/E100))</f>
        <v>1</v>
      </c>
      <c r="M100" s="164" t="s">
        <v>311</v>
      </c>
      <c r="N100" s="165"/>
    </row>
    <row r="101" spans="1:14" ht="15.75" thickBot="1">
      <c r="A101" s="53"/>
      <c r="B101" s="39" t="s">
        <v>312</v>
      </c>
      <c r="C101" s="40">
        <f>COUNTIFS('FSA 2.1'!$D$29:$D$140,$A$99, 'FSA 2.1'!$H$29:$H$140,$B101,  'FSA 2.1'!$J$29:$J$140,$C$11)</f>
        <v>1</v>
      </c>
      <c r="D101" s="20" t="s">
        <v>408</v>
      </c>
      <c r="E101" s="42">
        <f>COUNTIFS('FSA 2.1'!$D$29:$D$140,$A$99,'FSA 2.1'!$H$29:$H$140,B101)-(COUNTIFS('FSA 2.1'!$D$29:$D$140,$A$99,'FSA 2.1'!$H$29:$H$140,B101,'FSA 2.1'!$J$29:$J$140,"Nepoužíváno"))</f>
        <v>1</v>
      </c>
      <c r="F101" s="40">
        <f>COUNTIFS('FSA 2.1'!$D$29:$D$140,$A$99, 'FSA 2.1'!$H$29:$H$140,$B101,  'FSA 2.1'!$J$29:$J$140,$F$11)</f>
        <v>0</v>
      </c>
      <c r="G101" s="20" t="s">
        <v>408</v>
      </c>
      <c r="H101" s="27">
        <f>E101</f>
        <v>1</v>
      </c>
      <c r="I101" s="40">
        <f>COUNTIFS('FSA 2.1'!$D$29:$D$140,$A$99, 'FSA 2.1'!$H$29:$H$140,$B101,  'FSA 2.1'!$J$29:$J$140,$I$11)</f>
        <v>0</v>
      </c>
      <c r="J101" s="20" t="s">
        <v>408</v>
      </c>
      <c r="K101" s="27">
        <f>COUNTIFS('FSA 2.1'!$D$29:$D$140,$A$99,'FSA 2.1'!$H$29:$H$140,B101)</f>
        <v>1</v>
      </c>
      <c r="L101" s="41">
        <f>IF(E101=0,"Není zásadní",(C101/E101))</f>
        <v>1</v>
      </c>
      <c r="M101" s="164" t="s">
        <v>312</v>
      </c>
      <c r="N101" s="165"/>
    </row>
    <row r="102" spans="1:14" ht="15.75" thickBot="1">
      <c r="A102" s="43"/>
      <c r="B102" s="44" t="s">
        <v>397</v>
      </c>
      <c r="C102" s="45">
        <f>COUNTIFS('FSA 2.1'!$D$29:$D$140,$A$99, 'FSA 2.1'!$J$29:$J$140,$B$15)</f>
        <v>3</v>
      </c>
      <c r="D102" s="46" t="s">
        <v>134</v>
      </c>
      <c r="E102" s="47"/>
      <c r="F102" s="47"/>
      <c r="G102" s="47"/>
      <c r="H102" s="47"/>
      <c r="I102" s="47"/>
      <c r="J102" s="47"/>
      <c r="K102" s="48"/>
      <c r="L102" s="49">
        <f>IF(C102=0,"Vše použitelné ",(C102/(COUNTIF('FSA 2.1'!$D$29:$D$140,A99))))</f>
        <v>0.2</v>
      </c>
      <c r="M102" s="166" t="str">
        <f>IF(C102=0,"","Nepoužíváno")</f>
        <v>Nepoužíváno</v>
      </c>
      <c r="N102" s="167"/>
    </row>
    <row r="103" spans="1:14" ht="15.75" thickBot="1">
      <c r="A103" s="50"/>
      <c r="B103" s="50"/>
      <c r="C103" s="50"/>
      <c r="D103" s="50"/>
      <c r="E103" s="51"/>
      <c r="F103" s="50"/>
      <c r="G103" s="50"/>
      <c r="H103" s="51"/>
      <c r="I103" s="50"/>
      <c r="J103" s="50"/>
      <c r="K103" s="51"/>
      <c r="L103" s="50"/>
      <c r="M103" s="50"/>
      <c r="N103" s="50"/>
    </row>
    <row r="104" spans="1:14" ht="15.75" thickBot="1">
      <c r="A104" s="33" t="s">
        <v>292</v>
      </c>
      <c r="B104" s="34" t="s">
        <v>168</v>
      </c>
      <c r="C104" s="35">
        <f>COUNTIFS('FSA 2.1'!$D$29:$D$140,$A$104, 'FSA 2.1'!$H$29:$H$140,$B104,  'FSA 2.1'!$J$29:$J$140,$C$11)</f>
        <v>3</v>
      </c>
      <c r="D104" s="24" t="s">
        <v>408</v>
      </c>
      <c r="E104" s="25">
        <f>COUNTIFS('FSA 2.1'!$D$29:$D$140,$A$104,'FSA 2.1'!$H$29:$H$140,B104)-(COUNTIFS('FSA 2.1'!$D$29:$D$140,$A$104,'FSA 2.1'!$H$29:$H$140,B104,'FSA 2.1'!$J$29:$J$140,"Nepoužíváno"))</f>
        <v>3</v>
      </c>
      <c r="F104" s="35">
        <f>COUNTIFS('FSA 2.1'!$D$29:$D$140,$A$104, 'FSA 2.1'!$H$29:$H$140,$B104,  'FSA 2.1'!$J$29:$J$140,$F$11)</f>
        <v>0</v>
      </c>
      <c r="G104" s="24" t="s">
        <v>408</v>
      </c>
      <c r="H104" s="25">
        <f>E104</f>
        <v>3</v>
      </c>
      <c r="I104" s="35">
        <f>COUNTIFS('FSA 2.1'!$D$29:$D$140,$A$104, 'FSA 2.1'!$H$29:$H$140,$B104,  'FSA 2.1'!$J$29:$J$140,$I$11)</f>
        <v>1</v>
      </c>
      <c r="J104" s="24" t="s">
        <v>408</v>
      </c>
      <c r="K104" s="25">
        <f>COUNTIFS('FSA 2.1'!$D$29:$D$140,$A$104,'FSA 2.1'!$H$29:$H$140,B104)</f>
        <v>4</v>
      </c>
      <c r="L104" s="37">
        <f>IF(E104=0,"Není základní",(C104/E104))</f>
        <v>1</v>
      </c>
      <c r="M104" s="162" t="s">
        <v>168</v>
      </c>
      <c r="N104" s="163"/>
    </row>
    <row r="105" spans="1:14" ht="15.75" thickBot="1">
      <c r="B105" s="39" t="s">
        <v>311</v>
      </c>
      <c r="C105" s="40">
        <f>COUNTIFS('FSA 2.1'!$D$29:$D$140,$A$104, 'FSA 2.1'!$H$29:$H$140,$B105,  'FSA 2.1'!$J$29:$J$140,$C$11)</f>
        <v>3</v>
      </c>
      <c r="D105" s="20" t="s">
        <v>408</v>
      </c>
      <c r="E105" s="27">
        <f>COUNTIFS('FSA 2.1'!$D$29:$D$140,$A$104,'FSA 2.1'!$H$29:$H$140,B105)-(COUNTIFS('FSA 2.1'!$D$29:$D$140,$A$104,'FSA 2.1'!$H$29:$H$140,B105,'FSA 2.1'!$J$29:$J$140,"Nepoužíváno"))</f>
        <v>3</v>
      </c>
      <c r="F105" s="40">
        <f>COUNTIFS('FSA 2.1'!$D$29:$D$140,$A$104, 'FSA 2.1'!$H$29:$H$140,$B105,  'FSA 2.1'!$J$29:$J$140,$F$11)</f>
        <v>0</v>
      </c>
      <c r="G105" s="20" t="s">
        <v>408</v>
      </c>
      <c r="H105" s="27">
        <f>E105</f>
        <v>3</v>
      </c>
      <c r="I105" s="40">
        <f>COUNTIFS('FSA 2.1'!$D$29:$D$140,$A$104, 'FSA 2.1'!$H$29:$H$140,$B105,  'FSA 2.1'!$J$29:$J$140,$I$11)</f>
        <v>1</v>
      </c>
      <c r="J105" s="20" t="s">
        <v>408</v>
      </c>
      <c r="K105" s="27">
        <f>COUNTIFS('FSA 2.1'!$D$29:$D$140,$A$104,'FSA 2.1'!$H$29:$H$140,B105)</f>
        <v>4</v>
      </c>
      <c r="L105" s="41">
        <f>IF(E105=0,"není pokročilá",(C105/E105))</f>
        <v>1</v>
      </c>
      <c r="M105" s="164" t="s">
        <v>311</v>
      </c>
      <c r="N105" s="165"/>
    </row>
    <row r="106" spans="1:14" ht="15.75" thickBot="1">
      <c r="A106" s="53"/>
      <c r="B106" s="39" t="s">
        <v>312</v>
      </c>
      <c r="C106" s="40">
        <f>COUNTIFS('FSA 2.1'!$D$29:$D$140,$A$104, 'FSA 2.1'!$H$29:$H$140,$B106,  'FSA 2.1'!$J$29:$J$140,$C$11)</f>
        <v>0</v>
      </c>
      <c r="D106" s="20" t="s">
        <v>408</v>
      </c>
      <c r="E106" s="42">
        <f>COUNTIFS('FSA 2.1'!$D$29:$D$140,$A$104,'FSA 2.1'!$H$29:$H$140,B106)-(COUNTIFS('FSA 2.1'!$D$29:$D$140,$A$104,'FSA 2.1'!$H$29:$H$140,B106,'FSA 2.1'!$J$29:$J$140,"Nepoužíváno"))</f>
        <v>0</v>
      </c>
      <c r="F106" s="40">
        <f>COUNTIFS('FSA 2.1'!$D$29:$D$140,$A$104, 'FSA 2.1'!$H$29:$H$140,$B106,  'FSA 2.1'!$J$29:$J$140,$F$11)</f>
        <v>0</v>
      </c>
      <c r="G106" s="20" t="s">
        <v>408</v>
      </c>
      <c r="H106" s="27">
        <f>E106</f>
        <v>0</v>
      </c>
      <c r="I106" s="40">
        <f>COUNTIFS('FSA 2.1'!$D$29:$D$140,$A$104, 'FSA 2.1'!$H$29:$H$140,$B106,  'FSA 2.1'!$J$29:$J$140,$I$11)</f>
        <v>0</v>
      </c>
      <c r="J106" s="20" t="s">
        <v>408</v>
      </c>
      <c r="K106" s="27">
        <f>COUNTIFS('FSA 2.1'!$D$29:$D$140,$A$104,'FSA 2.1'!$H$29:$H$140,B106)</f>
        <v>0</v>
      </c>
      <c r="L106" s="41" t="str">
        <f>IF(E106=0,"Není zásadní",(C106/E106))</f>
        <v>Není zásadní</v>
      </c>
      <c r="M106" s="164" t="s">
        <v>312</v>
      </c>
      <c r="N106" s="165"/>
    </row>
    <row r="107" spans="1:14" ht="15.75" thickBot="1">
      <c r="A107" s="43"/>
      <c r="B107" s="44" t="s">
        <v>397</v>
      </c>
      <c r="C107" s="45">
        <f>COUNTIFS('FSA 2.1'!$D$29:$D$140,$A$104, 'FSA 2.1'!$J$29:$J$140,$B$15)</f>
        <v>2</v>
      </c>
      <c r="D107" s="46" t="s">
        <v>134</v>
      </c>
      <c r="E107" s="47"/>
      <c r="F107" s="47"/>
      <c r="G107" s="47"/>
      <c r="H107" s="47"/>
      <c r="I107" s="47"/>
      <c r="J107" s="47"/>
      <c r="K107" s="48"/>
      <c r="L107" s="49">
        <f>IF(C107=0,"Vše použitelné ",(C107/(COUNTIF('FSA 2.1'!$D$29:$D$140,A104))))</f>
        <v>0.25</v>
      </c>
      <c r="M107" s="166" t="str">
        <f>IF(C107=0,"","Nepoužíváno")</f>
        <v>Nepoužíváno</v>
      </c>
      <c r="N107" s="167"/>
    </row>
    <row r="108" spans="1:14" ht="15.75" thickBot="1">
      <c r="A108" s="50"/>
      <c r="B108" s="50"/>
      <c r="C108" s="50"/>
      <c r="D108" s="50"/>
      <c r="E108" s="51"/>
      <c r="F108" s="50"/>
      <c r="G108" s="50"/>
      <c r="H108" s="51"/>
      <c r="I108" s="50"/>
      <c r="J108" s="50"/>
      <c r="K108" s="51"/>
      <c r="L108" s="50"/>
      <c r="M108" s="50"/>
      <c r="N108" s="50"/>
    </row>
    <row r="109" spans="1:14" ht="15.75" thickBot="1">
      <c r="A109" s="33" t="s">
        <v>295</v>
      </c>
      <c r="B109" s="34" t="s">
        <v>168</v>
      </c>
      <c r="C109" s="35">
        <f>COUNTIFS('FSA 2.1'!$D$29:$D$140,$A$109, 'FSA 2.1'!$H$29:$H$140,$B109,  'FSA 2.1'!$J$29:$J$140,$C$11)</f>
        <v>3</v>
      </c>
      <c r="D109" s="24" t="s">
        <v>408</v>
      </c>
      <c r="E109" s="36">
        <f>COUNTIFS('FSA 2.1'!$D$29:$D$140,$A$109,'FSA 2.1'!$H$29:$H$140,B109)-(COUNTIFS('FSA 2.1'!$D$29:$D$140,$A$109,'FSA 2.1'!$H$29:$H$140,B109,'FSA 2.1'!$J$29:$J$140,"Nepoužíváno"))</f>
        <v>3</v>
      </c>
      <c r="F109" s="35">
        <f>COUNTIFS('FSA 2.1'!$D$29:$D$140,$A$109, 'FSA 2.1'!$H$29:$H$140,$B109,  'FSA 2.1'!$J$29:$J$140,$F$11)</f>
        <v>0</v>
      </c>
      <c r="G109" s="24" t="s">
        <v>408</v>
      </c>
      <c r="H109" s="25">
        <f>E109</f>
        <v>3</v>
      </c>
      <c r="I109" s="35">
        <f>COUNTIFS('FSA 2.1'!$D$29:$D$140,$A$109, 'FSA 2.1'!$H$29:$H$140,$B109,  'FSA 2.1'!$J$29:$J$140,$I$11)</f>
        <v>0</v>
      </c>
      <c r="J109" s="24" t="s">
        <v>408</v>
      </c>
      <c r="K109" s="25">
        <f>COUNTIFS('FSA 2.1'!$D$29:$D$140,$A$109,'FSA 2.1'!$H$29:$H$140,B109)</f>
        <v>3</v>
      </c>
      <c r="L109" s="37">
        <f>IF(E109=0,"Není základní",(C109/E109))</f>
        <v>1</v>
      </c>
      <c r="M109" s="162" t="s">
        <v>168</v>
      </c>
      <c r="N109" s="163"/>
    </row>
    <row r="110" spans="1:14" ht="15.75" thickBot="1">
      <c r="B110" s="39" t="s">
        <v>311</v>
      </c>
      <c r="C110" s="40">
        <f>COUNTIFS('FSA 2.1'!$D$29:$D$140,$A$109, 'FSA 2.1'!$H$29:$H$140,$B110,  'FSA 2.1'!$J$29:$J$140,$C$11)</f>
        <v>1</v>
      </c>
      <c r="D110" s="20" t="s">
        <v>408</v>
      </c>
      <c r="E110" s="27">
        <f>COUNTIFS('FSA 2.1'!$D$29:$D$140,$A$109,'FSA 2.1'!$H$29:$H$140,B110)-(COUNTIFS('FSA 2.1'!$D$29:$D$140,$A$109,'FSA 2.1'!$H$29:$H$140,B110,'FSA 2.1'!$J$29:$J$140,"Nepoužíváno"))</f>
        <v>1</v>
      </c>
      <c r="F110" s="40">
        <f>COUNTIFS('FSA 2.1'!$D$29:$D$140,$A$109, 'FSA 2.1'!$H$29:$H$140,$B110,  'FSA 2.1'!$J$29:$J$140,$F$11)</f>
        <v>0</v>
      </c>
      <c r="G110" s="20" t="s">
        <v>408</v>
      </c>
      <c r="H110" s="27">
        <f>E110</f>
        <v>1</v>
      </c>
      <c r="I110" s="40">
        <f>COUNTIFS('FSA 2.1'!$D$29:$D$140,$A$109, 'FSA 2.1'!$H$29:$H$140,$B110,  'FSA 2.1'!$J$29:$J$140,$I$11)</f>
        <v>0</v>
      </c>
      <c r="J110" s="20" t="s">
        <v>408</v>
      </c>
      <c r="K110" s="27">
        <f>COUNTIFS('FSA 2.1'!$D$29:$D$140,$A$109,'FSA 2.1'!$H$29:$H$140,B110)</f>
        <v>1</v>
      </c>
      <c r="L110" s="41">
        <f>IF(E110=0,"není pokročilá",(C110/E110))</f>
        <v>1</v>
      </c>
      <c r="M110" s="164" t="s">
        <v>311</v>
      </c>
      <c r="N110" s="165"/>
    </row>
    <row r="111" spans="1:14" ht="15.75" thickBot="1">
      <c r="A111" s="53"/>
      <c r="B111" s="39" t="s">
        <v>312</v>
      </c>
      <c r="C111" s="40">
        <f>COUNTIFS('FSA 2.1'!$D$29:$D$140,$A$109, 'FSA 2.1'!$H$29:$H$140,$B111,  'FSA 2.1'!$J$29:$J$140,$C$11)</f>
        <v>1</v>
      </c>
      <c r="D111" s="20" t="s">
        <v>408</v>
      </c>
      <c r="E111" s="42">
        <f>COUNTIFS('FSA 2.1'!$D$29:$D$140,$A$109,'FSA 2.1'!$H$29:$H$140,B111)-(COUNTIFS('FSA 2.1'!$D$29:$D$140,$A$109,'FSA 2.1'!$H$29:$H$140,B111,'FSA 2.1'!$J$29:$J$140,"Nepoužíváno"))</f>
        <v>1</v>
      </c>
      <c r="F111" s="40">
        <f>COUNTIFS('FSA 2.1'!$D$29:$D$140,$A$109, 'FSA 2.1'!$H$29:$H$140,$B111,  'FSA 2.1'!$J$29:$J$140,$F$11)</f>
        <v>0</v>
      </c>
      <c r="G111" s="20" t="s">
        <v>408</v>
      </c>
      <c r="H111" s="27">
        <f>E111</f>
        <v>1</v>
      </c>
      <c r="I111" s="40">
        <f>COUNTIFS('FSA 2.1'!$D$29:$D$140,$A$109, 'FSA 2.1'!$H$29:$H$140,$B111,  'FSA 2.1'!$J$29:$J$140,$I$11)</f>
        <v>0</v>
      </c>
      <c r="J111" s="20" t="s">
        <v>408</v>
      </c>
      <c r="K111" s="27">
        <f>COUNTIFS('FSA 2.1'!$D$29:$D$140,$A$109,'FSA 2.1'!$H$29:$H$140,B111)</f>
        <v>1</v>
      </c>
      <c r="L111" s="41">
        <f>IF(E111=0,"Není zásadní",(C111/E111))</f>
        <v>1</v>
      </c>
      <c r="M111" s="164" t="s">
        <v>312</v>
      </c>
      <c r="N111" s="165"/>
    </row>
    <row r="112" spans="1:14" ht="15.75" thickBot="1">
      <c r="A112" s="43"/>
      <c r="B112" s="44" t="s">
        <v>397</v>
      </c>
      <c r="C112" s="45">
        <f>COUNTIFS('FSA 2.1'!$D$29:$D$140,$A$109, 'FSA 2.1'!$J$29:$J$140,$B$15)</f>
        <v>0</v>
      </c>
      <c r="D112" s="46" t="s">
        <v>134</v>
      </c>
      <c r="E112" s="47"/>
      <c r="F112" s="47"/>
      <c r="G112" s="47"/>
      <c r="H112" s="47"/>
      <c r="I112" s="47"/>
      <c r="J112" s="47"/>
      <c r="K112" s="48"/>
      <c r="L112" s="49" t="str">
        <f>IF(C112=0,"Vše použitelné ",(C112/(COUNTIF('FSA 2.1'!$D$29:$D$140,A109))))</f>
        <v xml:space="preserve">Vše použitelné </v>
      </c>
      <c r="M112" s="166" t="str">
        <f>IF(C112=0,"","Nepoužíváno")</f>
        <v/>
      </c>
      <c r="N112" s="167"/>
    </row>
    <row r="113" spans="1:14" ht="15.75" thickBot="1">
      <c r="A113" s="50"/>
      <c r="B113" s="50"/>
      <c r="C113" s="50"/>
      <c r="D113" s="50"/>
      <c r="E113" s="51"/>
      <c r="F113" s="50"/>
      <c r="G113" s="50"/>
      <c r="H113" s="51"/>
      <c r="I113" s="50"/>
      <c r="J113" s="50"/>
      <c r="K113" s="51"/>
      <c r="L113" s="50"/>
      <c r="M113" s="50"/>
      <c r="N113" s="50"/>
    </row>
    <row r="114" spans="1:14" ht="15.75" thickBot="1">
      <c r="A114" s="33" t="s">
        <v>296</v>
      </c>
      <c r="B114" s="34" t="s">
        <v>168</v>
      </c>
      <c r="C114" s="35">
        <f>COUNTIFS('FSA 2.1'!$D$29:$D$140,$A$114, 'FSA 2.1'!$H$29:$H$140,$B114,  'FSA 2.1'!$J$29:$J$140,$C$11)</f>
        <v>3</v>
      </c>
      <c r="D114" s="24" t="s">
        <v>408</v>
      </c>
      <c r="E114" s="25">
        <f>COUNTIFS('FSA 2.1'!$D$29:$D$140,$A$114,'FSA 2.1'!$H$29:$H$140,B114)-(COUNTIFS('FSA 2.1'!$D$29:$D$140,$A$114,'FSA 2.1'!$H$29:$H$140,B114,'FSA 2.1'!$J$29:$J$140,"Nepoužíváno"))</f>
        <v>3</v>
      </c>
      <c r="F114" s="35">
        <f>COUNTIFS('FSA 2.1'!$D$29:$D$140,$A$114, 'FSA 2.1'!$H$29:$H$140,$B114,  'FSA 2.1'!$J$29:$J$140,$F$11)</f>
        <v>0</v>
      </c>
      <c r="G114" s="24" t="s">
        <v>408</v>
      </c>
      <c r="H114" s="25">
        <f>E114</f>
        <v>3</v>
      </c>
      <c r="I114" s="35">
        <f>COUNTIFS('FSA 2.1'!$D$29:$D$140,$A$114, 'FSA 2.1'!$H$29:$H$140,$B114,  'FSA 2.1'!$J$29:$J$140,$I$11)</f>
        <v>1</v>
      </c>
      <c r="J114" s="24" t="s">
        <v>408</v>
      </c>
      <c r="K114" s="25">
        <f>COUNTIFS('FSA 2.1'!$D$29:$D$140,$A$114,'FSA 2.1'!$H$29:$H$140,B114)</f>
        <v>4</v>
      </c>
      <c r="L114" s="37">
        <f>IF(E114=0,"Není základní",(C114/E114))</f>
        <v>1</v>
      </c>
      <c r="M114" s="162" t="s">
        <v>168</v>
      </c>
      <c r="N114" s="163"/>
    </row>
    <row r="115" spans="1:14" ht="15.75" thickBot="1">
      <c r="B115" s="39" t="s">
        <v>311</v>
      </c>
      <c r="C115" s="40">
        <f>COUNTIFS('FSA 2.1'!$D$29:$D$140,$A$114, 'FSA 2.1'!$H$29:$H$140,$B115,  'FSA 2.1'!$J$29:$J$140,$C$11)</f>
        <v>1</v>
      </c>
      <c r="D115" s="20" t="s">
        <v>408</v>
      </c>
      <c r="E115" s="27">
        <f>COUNTIFS('FSA 2.1'!$D$29:$D$140,$A$114,'FSA 2.1'!$H$29:$H$140,B115)-(COUNTIFS('FSA 2.1'!$D$29:$D$140,$A$114,'FSA 2.1'!$H$29:$H$140,B115,'FSA 2.1'!$J$29:$J$140,"Nepoužíváno"))</f>
        <v>1</v>
      </c>
      <c r="F115" s="40">
        <f>COUNTIFS('FSA 2.1'!$D$29:$D$140,$A$114, 'FSA 2.1'!$H$29:$H$140,$B115,  'FSA 2.1'!$J$29:$J$140,$F$11)</f>
        <v>0</v>
      </c>
      <c r="G115" s="20" t="s">
        <v>408</v>
      </c>
      <c r="H115" s="27">
        <f>E115</f>
        <v>1</v>
      </c>
      <c r="I115" s="40">
        <f>COUNTIFS('FSA 2.1'!$D$29:$D$140,$A$114, 'FSA 2.1'!$H$29:$H$140,$B115,  'FSA 2.1'!$J$29:$J$140,$I$11)</f>
        <v>0</v>
      </c>
      <c r="J115" s="20" t="s">
        <v>408</v>
      </c>
      <c r="K115" s="27">
        <f>COUNTIFS('FSA 2.1'!$D$29:$D$140,$A$114,'FSA 2.1'!$H$29:$H$140,B115)</f>
        <v>1</v>
      </c>
      <c r="L115" s="41">
        <f>IF(E115=0,"není pokročilá",(C115/E115))</f>
        <v>1</v>
      </c>
      <c r="M115" s="164" t="s">
        <v>311</v>
      </c>
      <c r="N115" s="165"/>
    </row>
    <row r="116" spans="1:14" ht="15.75" thickBot="1">
      <c r="A116" s="53"/>
      <c r="B116" s="39" t="s">
        <v>312</v>
      </c>
      <c r="C116" s="40">
        <f>COUNTIFS('FSA 2.1'!$D$29:$D$140,$A$114, 'FSA 2.1'!$H$29:$H$140,$B116,  'FSA 2.1'!$J$29:$J$140,$C$11)</f>
        <v>1</v>
      </c>
      <c r="D116" s="20" t="s">
        <v>408</v>
      </c>
      <c r="E116" s="42">
        <f>COUNTIFS('FSA 2.1'!$D$29:$D$140,$A$114,'FSA 2.1'!$H$29:$H$140,B116)-(COUNTIFS('FSA 2.1'!$D$29:$D$140,$A$114,'FSA 2.1'!$H$29:$H$140,B116,'FSA 2.1'!$J$29:$J$140,"Nepoužíváno"))</f>
        <v>1</v>
      </c>
      <c r="F116" s="40">
        <f>COUNTIFS('FSA 2.1'!$D$29:$D$140,$A$114, 'FSA 2.1'!$H$29:$H$140,$B116,  'FSA 2.1'!$J$29:$J$140,$F$11)</f>
        <v>0</v>
      </c>
      <c r="G116" s="20" t="s">
        <v>408</v>
      </c>
      <c r="H116" s="27">
        <f>E116</f>
        <v>1</v>
      </c>
      <c r="I116" s="40">
        <f>COUNTIFS('FSA 2.1'!$D$29:$D$140,$A$114, 'FSA 2.1'!$H$29:$H$140,$B116,  'FSA 2.1'!$J$29:$J$140,$I$11)</f>
        <v>1</v>
      </c>
      <c r="J116" s="20" t="s">
        <v>408</v>
      </c>
      <c r="K116" s="27">
        <f>COUNTIFS('FSA 2.1'!$D$29:$D$140,$A$114,'FSA 2.1'!$H$29:$H$140,B116)</f>
        <v>2</v>
      </c>
      <c r="L116" s="41">
        <f>IF(E116=0,"Není zásadní",(C116/E116))</f>
        <v>1</v>
      </c>
      <c r="M116" s="164" t="s">
        <v>312</v>
      </c>
      <c r="N116" s="165"/>
    </row>
    <row r="117" spans="1:14" ht="15.75" thickBot="1">
      <c r="A117" s="43"/>
      <c r="B117" s="44" t="s">
        <v>397</v>
      </c>
      <c r="C117" s="45">
        <f>COUNTIFS('FSA 2.1'!$D$29:$D$140,$A$114, 'FSA 2.1'!$J$29:$J$140,$B$15)</f>
        <v>2</v>
      </c>
      <c r="D117" s="46" t="s">
        <v>134</v>
      </c>
      <c r="E117" s="47"/>
      <c r="F117" s="47"/>
      <c r="G117" s="47"/>
      <c r="H117" s="47"/>
      <c r="I117" s="47"/>
      <c r="J117" s="47"/>
      <c r="K117" s="48"/>
      <c r="L117" s="49">
        <f>IF(C117=0,"Vše použitelné ",(C117/(COUNTIF('FSA 2.1'!$D$29:$D$140,A114))))</f>
        <v>0.2857142857142857</v>
      </c>
      <c r="M117" s="166" t="str">
        <f>IF(C117=0,"","Nepoužíváno")</f>
        <v>Nepoužíváno</v>
      </c>
      <c r="N117" s="167"/>
    </row>
    <row r="118" spans="1:14" ht="15.75" thickBot="1">
      <c r="A118" s="50"/>
      <c r="B118" s="50"/>
      <c r="C118" s="50"/>
      <c r="D118" s="50"/>
      <c r="E118" s="51"/>
      <c r="F118" s="50"/>
      <c r="G118" s="50"/>
      <c r="H118" s="51"/>
      <c r="I118" s="50"/>
      <c r="J118" s="50"/>
      <c r="K118" s="51"/>
      <c r="L118" s="50"/>
      <c r="M118" s="50"/>
      <c r="N118" s="50"/>
    </row>
    <row r="119" spans="1:14" ht="15.75" thickBot="1">
      <c r="A119" s="33" t="s">
        <v>290</v>
      </c>
      <c r="B119" s="34" t="s">
        <v>168</v>
      </c>
      <c r="C119" s="35">
        <f>COUNTIFS('FSA 2.1'!$D$29:$D$140,$A$119, 'FSA 2.1'!$H$29:$H$140,$B119,  'FSA 2.1'!$J$29:$J$140,$C$11)</f>
        <v>29</v>
      </c>
      <c r="D119" s="24" t="s">
        <v>408</v>
      </c>
      <c r="E119" s="25">
        <f>COUNTIFS('FSA 2.1'!$D$29:$D$140,$A$119,'FSA 2.1'!$H$29:$H$140,B119)-(COUNTIFS('FSA 2.1'!$D$29:$D$140,$A$119,'FSA 2.1'!$H$29:$H$140,B119,'FSA 2.1'!$J$29:$J$140,"Nepoužíváno"))</f>
        <v>29</v>
      </c>
      <c r="F119" s="35">
        <f>COUNTIFS('FSA 2.1'!$D$29:$D$140,$A$119, 'FSA 2.1'!$H$29:$H$140,$B119,  'FSA 2.1'!$J$29:$J$140,$F$11)</f>
        <v>0</v>
      </c>
      <c r="G119" s="24" t="s">
        <v>408</v>
      </c>
      <c r="H119" s="25">
        <f>E119</f>
        <v>29</v>
      </c>
      <c r="I119" s="35">
        <f>COUNTIFS('FSA 2.1'!$D$29:$D$140,$A$119, 'FSA 2.1'!$H$29:$H$140,$B119,  'FSA 2.1'!$J$29:$J$140,$I$11)</f>
        <v>2</v>
      </c>
      <c r="J119" s="24" t="s">
        <v>408</v>
      </c>
      <c r="K119" s="25">
        <f>COUNTIFS('FSA 2.1'!$D$29:$D$140,$A$119,'FSA 2.1'!$H$29:$H$140,B119)</f>
        <v>31</v>
      </c>
      <c r="L119" s="37">
        <f>IF(E119=0,"Není základní",(C119/E119))</f>
        <v>1</v>
      </c>
      <c r="M119" s="162" t="s">
        <v>168</v>
      </c>
      <c r="N119" s="163"/>
    </row>
    <row r="120" spans="1:14" ht="15.75" thickBot="1">
      <c r="B120" s="39" t="s">
        <v>311</v>
      </c>
      <c r="C120" s="40">
        <f>COUNTIFS('FSA 2.1'!$D$29:$D$140,$A$119, 'FSA 2.1'!$H$29:$H$140,$B120,  'FSA 2.1'!$J$29:$J$140,$C$11)</f>
        <v>14</v>
      </c>
      <c r="D120" s="20" t="s">
        <v>408</v>
      </c>
      <c r="E120" s="27">
        <f>COUNTIFS('FSA 2.1'!$D$29:$D$140,$A$119,'FSA 2.1'!$H$29:$H$140,B120)-(COUNTIFS('FSA 2.1'!$D$29:$D$140,$A$119,'FSA 2.1'!$H$29:$H$140,B120,'FSA 2.1'!$J$29:$J$140,"Nepoužíváno"))</f>
        <v>14</v>
      </c>
      <c r="F120" s="40">
        <f>COUNTIFS('FSA 2.1'!$D$29:$D$140,$A$119, 'FSA 2.1'!$H$29:$H$140,$B120,  'FSA 2.1'!$J$29:$J$140,$F$11)</f>
        <v>0</v>
      </c>
      <c r="G120" s="20" t="s">
        <v>408</v>
      </c>
      <c r="H120" s="27">
        <f>E120</f>
        <v>14</v>
      </c>
      <c r="I120" s="40">
        <f>COUNTIFS('FSA 2.1'!$D$29:$D$140,$A$119, 'FSA 2.1'!$H$29:$H$140,$B120,  'FSA 2.1'!$J$29:$J$140,$I$11)</f>
        <v>2</v>
      </c>
      <c r="J120" s="20" t="s">
        <v>408</v>
      </c>
      <c r="K120" s="27">
        <f>COUNTIFS('FSA 2.1'!$D$29:$D$140,$A$119,'FSA 2.1'!$H$29:$H$140,B120)</f>
        <v>16</v>
      </c>
      <c r="L120" s="41">
        <f>IF(E120=0,"není pokročilá",(C120/E120))</f>
        <v>1</v>
      </c>
      <c r="M120" s="164" t="s">
        <v>311</v>
      </c>
      <c r="N120" s="165"/>
    </row>
    <row r="121" spans="1:14" ht="15.75" thickBot="1">
      <c r="A121" s="53"/>
      <c r="B121" s="39" t="s">
        <v>312</v>
      </c>
      <c r="C121" s="40">
        <f>COUNTIFS('FSA 2.1'!$D$29:$D$140,$A$119, 'FSA 2.1'!$H$29:$H$140,$B121,  'FSA 2.1'!$J$29:$J$140,$C$11)</f>
        <v>18</v>
      </c>
      <c r="D121" s="20" t="s">
        <v>408</v>
      </c>
      <c r="E121" s="42">
        <f>COUNTIFS('FSA 2.1'!$D$29:$D$140,$A$119,'FSA 2.1'!$H$29:$H$140,B121)-(COUNTIFS('FSA 2.1'!$D$29:$D$140,$A$119,'FSA 2.1'!$H$29:$H$140,B121,'FSA 2.1'!$J$29:$J$140,"Nepoužíváno"))</f>
        <v>18</v>
      </c>
      <c r="F121" s="40">
        <f>COUNTIFS('FSA 2.1'!$D$29:$D$140,$A$119, 'FSA 2.1'!$H$29:$H$140,$B121,  'FSA 2.1'!$J$29:$J$140,$F$11)</f>
        <v>0</v>
      </c>
      <c r="G121" s="20" t="s">
        <v>408</v>
      </c>
      <c r="H121" s="27">
        <f>E121</f>
        <v>18</v>
      </c>
      <c r="I121" s="40">
        <f>COUNTIFS('FSA 2.1'!$D$29:$D$140,$A$119, 'FSA 2.1'!$H$29:$H$140,$B121,  'FSA 2.1'!$J$29:$J$140,$I$11)</f>
        <v>1</v>
      </c>
      <c r="J121" s="20" t="s">
        <v>408</v>
      </c>
      <c r="K121" s="27">
        <f>COUNTIFS('FSA 2.1'!$D$29:$D$140,$A$119,'FSA 2.1'!$H$29:$H$140,B121)</f>
        <v>19</v>
      </c>
      <c r="L121" s="41">
        <f>IF(E121=0,"Není zásadní",(C121/E121))</f>
        <v>1</v>
      </c>
      <c r="M121" s="164" t="s">
        <v>312</v>
      </c>
      <c r="N121" s="165"/>
    </row>
    <row r="122" spans="1:14" ht="15.75" thickBot="1">
      <c r="A122" s="43"/>
      <c r="B122" s="44" t="s">
        <v>397</v>
      </c>
      <c r="C122" s="45">
        <f>COUNTIFS('FSA 2.1'!$D$29:$D$140,$A$119, 'FSA 2.1'!$J$29:$J$140,$B$15)</f>
        <v>5</v>
      </c>
      <c r="D122" s="46" t="s">
        <v>134</v>
      </c>
      <c r="E122" s="47"/>
      <c r="F122" s="47"/>
      <c r="G122" s="47"/>
      <c r="H122" s="47"/>
      <c r="I122" s="47"/>
      <c r="J122" s="47"/>
      <c r="K122" s="48"/>
      <c r="L122" s="49">
        <f>IF(C122=0,"Vše použitelné ",(C122/(COUNTIF('FSA 2.1'!$D$29:$D$140,A119))))</f>
        <v>7.575757575757576E-2</v>
      </c>
      <c r="M122" s="166" t="str">
        <f>IF(C122=0,"","Nepoužíváno")</f>
        <v>Nepoužíváno</v>
      </c>
      <c r="N122" s="167"/>
    </row>
    <row r="123" spans="1:14" ht="15.75" thickBot="1">
      <c r="A123" s="50"/>
      <c r="B123" s="50"/>
      <c r="C123" s="50"/>
      <c r="D123" s="50"/>
      <c r="E123" s="51"/>
      <c r="F123" s="50"/>
      <c r="G123" s="50"/>
      <c r="H123" s="51"/>
      <c r="I123" s="50"/>
      <c r="J123" s="50"/>
      <c r="K123" s="51"/>
      <c r="L123" s="50"/>
      <c r="M123" s="50"/>
      <c r="N123" s="50"/>
    </row>
    <row r="124" spans="1:14" ht="15.75" thickBot="1">
      <c r="A124" s="33" t="s">
        <v>293</v>
      </c>
      <c r="B124" s="34" t="s">
        <v>168</v>
      </c>
      <c r="C124" s="35">
        <f>COUNTIFS('FSA 2.1'!$D$29:$D$140,$A$124, 'FSA 2.1'!$H$29:$H$140,$B124,  'FSA 2.1'!$J$29:$J$140,$C$11)</f>
        <v>4</v>
      </c>
      <c r="D124" s="24" t="s">
        <v>408</v>
      </c>
      <c r="E124" s="25">
        <f>COUNTIFS('FSA 2.1'!$D$29:$D$140,$A$124,'FSA 2.1'!$H$29:$H$140,B124)-(COUNTIFS('FSA 2.1'!$D$29:$D$140,$A$124,'FSA 2.1'!$H$29:$H$140,B124,'FSA 2.1'!$J$29:$J$140,"Nepoužíváno"))</f>
        <v>4</v>
      </c>
      <c r="F124" s="35">
        <f>COUNTIFS('FSA 2.1'!$D$29:$D$140,$A$124, 'FSA 2.1'!$H$29:$H$140,$B124,  'FSA 2.1'!$J$29:$J$140,$F$11)</f>
        <v>0</v>
      </c>
      <c r="G124" s="24" t="s">
        <v>408</v>
      </c>
      <c r="H124" s="25">
        <f>E124</f>
        <v>4</v>
      </c>
      <c r="I124" s="35">
        <f>COUNTIFS('FSA 2.1'!$D$29:$D$140,$A$124, 'FSA 2.1'!$H$29:$H$140,$B124,  'FSA 2.1'!$J$29:$J$140,$I$11)</f>
        <v>0</v>
      </c>
      <c r="J124" s="24" t="s">
        <v>408</v>
      </c>
      <c r="K124" s="25">
        <f>COUNTIFS('FSA 2.1'!$D$29:$D$140,$A$124,'FSA 2.1'!$H$29:$H$140,B124)</f>
        <v>4</v>
      </c>
      <c r="L124" s="37">
        <f>IF(E124=0,"Není základní",(C124/E124))</f>
        <v>1</v>
      </c>
      <c r="M124" s="162" t="s">
        <v>168</v>
      </c>
      <c r="N124" s="163"/>
    </row>
    <row r="125" spans="1:14" ht="15.75" thickBot="1">
      <c r="B125" s="39" t="s">
        <v>311</v>
      </c>
      <c r="C125" s="40">
        <f>COUNTIFS('FSA 2.1'!$D$29:$D$140,$A$124, 'FSA 2.1'!$H$29:$H$140,$B125,  'FSA 2.1'!$J$29:$J$140,$C$11)</f>
        <v>0</v>
      </c>
      <c r="D125" s="20" t="s">
        <v>408</v>
      </c>
      <c r="E125" s="27">
        <f>COUNTIFS('FSA 2.1'!$D$29:$D$140,$A$124,'FSA 2.1'!$H$29:$H$140,B125)-(COUNTIFS('FSA 2.1'!$D$29:$D$140,$A$124,'FSA 2.1'!$H$29:$H$140,B125,'FSA 2.1'!$J$29:$J$140,"Nepoužíváno"))</f>
        <v>0</v>
      </c>
      <c r="F125" s="40">
        <f>COUNTIFS('FSA 2.1'!$D$29:$D$140,$A$124, 'FSA 2.1'!$H$29:$H$140,$B125,  'FSA 2.1'!$J$29:$J$140,$F$11)</f>
        <v>0</v>
      </c>
      <c r="G125" s="20" t="s">
        <v>408</v>
      </c>
      <c r="H125" s="27">
        <f>E125</f>
        <v>0</v>
      </c>
      <c r="I125" s="40">
        <f>COUNTIFS('FSA 2.1'!$D$29:$D$140,$A$124, 'FSA 2.1'!$H$29:$H$140,$B125,  'FSA 2.1'!$J$29:$J$140,$I$11)</f>
        <v>1</v>
      </c>
      <c r="J125" s="20" t="s">
        <v>408</v>
      </c>
      <c r="K125" s="27">
        <f>COUNTIFS('FSA 2.1'!$D$29:$D$140,$A$124,'FSA 2.1'!$H$29:$H$140,B125)</f>
        <v>1</v>
      </c>
      <c r="L125" s="41" t="str">
        <f>IF(E125=0,"není pokročilá",(C125/E125))</f>
        <v>není pokročilá</v>
      </c>
      <c r="M125" s="164" t="s">
        <v>311</v>
      </c>
      <c r="N125" s="165"/>
    </row>
    <row r="126" spans="1:14" ht="15.75" thickBot="1">
      <c r="A126" s="53"/>
      <c r="B126" s="39" t="s">
        <v>312</v>
      </c>
      <c r="C126" s="40">
        <f>COUNTIFS('FSA 2.1'!$D$29:$D$140,$A$124, 'FSA 2.1'!$H$29:$H$140,$B126,  'FSA 2.1'!$J$29:$J$140,$C$11)</f>
        <v>0</v>
      </c>
      <c r="D126" s="20" t="s">
        <v>408</v>
      </c>
      <c r="E126" s="42">
        <f>COUNTIFS('FSA 2.1'!$D$29:$D$140,$A$124,'FSA 2.1'!$H$29:$H$140,B126)-(COUNTIFS('FSA 2.1'!$D$29:$D$140,$A$124,'FSA 2.1'!$H$29:$H$140,B126,'FSA 2.1'!$J$29:$J$140,"Nepoužíváno"))</f>
        <v>0</v>
      </c>
      <c r="F126" s="40">
        <f>COUNTIFS('FSA 2.1'!$D$29:$D$140,$A$124, 'FSA 2.1'!$H$29:$H$140,$B126,  'FSA 2.1'!$J$29:$J$140,$F$11)</f>
        <v>0</v>
      </c>
      <c r="G126" s="20" t="s">
        <v>408</v>
      </c>
      <c r="H126" s="27">
        <f>E126</f>
        <v>0</v>
      </c>
      <c r="I126" s="40">
        <f>COUNTIFS('FSA 2.1'!$D$29:$D$140,$A$124, 'FSA 2.1'!$H$29:$H$140,$B126,  'FSA 2.1'!$J$29:$J$140,$I$11)</f>
        <v>0</v>
      </c>
      <c r="J126" s="20" t="s">
        <v>408</v>
      </c>
      <c r="K126" s="27">
        <f>COUNTIFS('FSA 2.1'!$D$29:$D$140,$A$124,'FSA 2.1'!$H$29:$H$140,B126)</f>
        <v>0</v>
      </c>
      <c r="L126" s="41" t="str">
        <f>IF(E126=0,"Není zásadní",(C126/E126))</f>
        <v>Není zásadní</v>
      </c>
      <c r="M126" s="164" t="s">
        <v>312</v>
      </c>
      <c r="N126" s="165"/>
    </row>
    <row r="127" spans="1:14" ht="15.75" thickBot="1">
      <c r="A127" s="43"/>
      <c r="B127" s="44" t="s">
        <v>397</v>
      </c>
      <c r="C127" s="45">
        <f>COUNTIFS('FSA 2.1'!$D$29:$D$140,$A$124, 'FSA 2.1'!$J$29:$J$140,$B$15)</f>
        <v>1</v>
      </c>
      <c r="D127" s="46" t="s">
        <v>134</v>
      </c>
      <c r="E127" s="47"/>
      <c r="F127" s="47"/>
      <c r="G127" s="47"/>
      <c r="H127" s="47"/>
      <c r="I127" s="47"/>
      <c r="J127" s="47"/>
      <c r="K127" s="48"/>
      <c r="L127" s="49">
        <f>IF(C127=0,"Vše použitelné ",(C127/(COUNTIF('FSA 2.1'!$D$29:$D$140,A124))))</f>
        <v>0.2</v>
      </c>
      <c r="M127" s="166" t="str">
        <f>IF(C127=0,"","Nepoužíváno")</f>
        <v>Nepoužíváno</v>
      </c>
      <c r="N127" s="167"/>
    </row>
    <row r="128" spans="1:14" ht="15.75" thickBot="1">
      <c r="A128" s="50"/>
      <c r="B128" s="50"/>
      <c r="C128" s="50"/>
      <c r="D128" s="50"/>
      <c r="E128" s="51"/>
      <c r="F128" s="50"/>
      <c r="G128" s="50"/>
      <c r="H128" s="51"/>
      <c r="I128" s="50"/>
      <c r="J128" s="50"/>
      <c r="K128" s="51"/>
      <c r="L128" s="50"/>
      <c r="M128" s="50"/>
      <c r="N128" s="50"/>
    </row>
    <row r="129" spans="1:17" ht="15.75" thickBot="1">
      <c r="A129" s="33" t="s">
        <v>299</v>
      </c>
      <c r="B129" s="34" t="s">
        <v>168</v>
      </c>
      <c r="C129" s="35">
        <f>COUNTIFS('FSA 2.1'!$D$29:$D$140,$A$129, 'FSA 2.1'!$H$29:$H$140,$B129,  'FSA 2.1'!$J$29:$J$140,$C$11)</f>
        <v>4</v>
      </c>
      <c r="D129" s="24" t="s">
        <v>408</v>
      </c>
      <c r="E129" s="25">
        <f>COUNTIFS('FSA 2.1'!$D$29:$D$140,$A$129,'FSA 2.1'!$H$29:$H$140,B129)-(COUNTIFS('FSA 2.1'!$D$29:$D$140,$A$129,'FSA 2.1'!$H$29:$H$140,B129,'FSA 2.1'!$J$29:$J$140,"Nepoužíváno"))</f>
        <v>4</v>
      </c>
      <c r="F129" s="35">
        <f>COUNTIFS('FSA 2.1'!$D$29:$D$140,$A$129, 'FSA 2.1'!$H$29:$H$140,$B129,  'FSA 2.1'!$J$29:$J$140,$F$11)</f>
        <v>0</v>
      </c>
      <c r="G129" s="24" t="s">
        <v>408</v>
      </c>
      <c r="H129" s="25">
        <f>E129</f>
        <v>4</v>
      </c>
      <c r="I129" s="35">
        <f>COUNTIFS('FSA 2.1'!$D$29:$D$140,$A$129, 'FSA 2.1'!$H$29:$H$140,$B129,  'FSA 2.1'!$J$29:$J$140,$I$11)</f>
        <v>0</v>
      </c>
      <c r="J129" s="24" t="s">
        <v>408</v>
      </c>
      <c r="K129" s="25">
        <f>COUNTIFS('FSA 2.1'!$D$29:$D$140,$A$129,'FSA 2.1'!$H$29:$H$140,B129)</f>
        <v>4</v>
      </c>
      <c r="L129" s="37">
        <f>IF(E129=0,"Není základní",(C129/E129))</f>
        <v>1</v>
      </c>
      <c r="M129" s="162" t="s">
        <v>168</v>
      </c>
      <c r="N129" s="163"/>
    </row>
    <row r="130" spans="1:17" ht="15.75" thickBot="1">
      <c r="B130" s="39" t="s">
        <v>311</v>
      </c>
      <c r="C130" s="40">
        <f>COUNTIFS('FSA 2.1'!$D$29:$D$140,$A$129, 'FSA 2.1'!$H$29:$H$140,$B130,  'FSA 2.1'!$J$29:$J$140,$C$11)</f>
        <v>0</v>
      </c>
      <c r="D130" s="20" t="s">
        <v>408</v>
      </c>
      <c r="E130" s="27">
        <f>COUNTIFS('FSA 2.1'!$D$29:$D$140,$A$129,'FSA 2.1'!$H$29:$H$140,B130)-(COUNTIFS('FSA 2.1'!$D$29:$D$140,$A$129,'FSA 2.1'!$H$29:$H$140,B130,'FSA 2.1'!$J$29:$J$140,"Nepoužíváno"))</f>
        <v>0</v>
      </c>
      <c r="F130" s="40">
        <f>COUNTIFS('FSA 2.1'!$D$29:$D$140,$A$129, 'FSA 2.1'!$H$29:$H$140,$B130,  'FSA 2.1'!$J$29:$J$140,$F$11)</f>
        <v>0</v>
      </c>
      <c r="G130" s="20" t="s">
        <v>408</v>
      </c>
      <c r="H130" s="27">
        <f>E130</f>
        <v>0</v>
      </c>
      <c r="I130" s="40">
        <f>COUNTIFS('FSA 2.1'!$D$29:$D$140,$A$129, 'FSA 2.1'!$H$29:$H$140,$B130,  'FSA 2.1'!$J$29:$J$140,$I$11)</f>
        <v>0</v>
      </c>
      <c r="J130" s="20" t="s">
        <v>408</v>
      </c>
      <c r="K130" s="27">
        <f>COUNTIFS('FSA 2.1'!$D$29:$D$140,$A$129,'FSA 2.1'!$H$29:$H$140,B130)</f>
        <v>0</v>
      </c>
      <c r="L130" s="41" t="str">
        <f>IF(E130=0,"není pokročilá",(C130/E130))</f>
        <v>není pokročilá</v>
      </c>
      <c r="M130" s="164" t="s">
        <v>311</v>
      </c>
      <c r="N130" s="165"/>
    </row>
    <row r="131" spans="1:17" ht="15.75" thickBot="1">
      <c r="A131" s="53"/>
      <c r="B131" s="39" t="s">
        <v>312</v>
      </c>
      <c r="C131" s="40">
        <f>COUNTIFS('FSA 2.1'!$D$29:$D$140,$A$129, 'FSA 2.1'!$H$29:$H$140,$B131,  'FSA 2.1'!$J$29:$J$140,$C$11)</f>
        <v>0</v>
      </c>
      <c r="D131" s="20" t="s">
        <v>408</v>
      </c>
      <c r="E131" s="42">
        <f>COUNTIFS('FSA 2.1'!$D$29:$D$140,$A$129,'FSA 2.1'!$H$29:$H$140,B131)-(COUNTIFS('FSA 2.1'!$D$29:$D$140,$A$129,'FSA 2.1'!$H$29:$H$140,B131,'FSA 2.1'!$J$29:$J$140,"Nepoužíváno"))</f>
        <v>0</v>
      </c>
      <c r="F131" s="40">
        <f>COUNTIFS('FSA 2.1'!$D$29:$D$140,$A$129, 'FSA 2.1'!$H$29:$H$140,$B131,  'FSA 2.1'!$J$29:$J$140,$F$11)</f>
        <v>0</v>
      </c>
      <c r="G131" s="20" t="s">
        <v>408</v>
      </c>
      <c r="H131" s="27">
        <f>E131</f>
        <v>0</v>
      </c>
      <c r="I131" s="40">
        <f>COUNTIFS('FSA 2.1'!$D$29:$D$140,$A$129, 'FSA 2.1'!$H$29:$H$140,$B131,  'FSA 2.1'!$J$29:$J$140,$I$11)</f>
        <v>0</v>
      </c>
      <c r="J131" s="20" t="s">
        <v>408</v>
      </c>
      <c r="K131" s="27">
        <f>COUNTIFS('FSA 2.1'!$D$29:$D$140,$A$129,'FSA 2.1'!$H$29:$H$140,B131)</f>
        <v>0</v>
      </c>
      <c r="L131" s="41" t="str">
        <f>IF(E131=0,"Není zásadní",(C131/E131))</f>
        <v>Není zásadní</v>
      </c>
      <c r="M131" s="164" t="s">
        <v>312</v>
      </c>
      <c r="N131" s="165"/>
    </row>
    <row r="132" spans="1:17" ht="15.75" thickBot="1">
      <c r="A132" s="43"/>
      <c r="B132" s="44" t="s">
        <v>397</v>
      </c>
      <c r="C132" s="45">
        <f>COUNTIFS('FSA 2.1'!$D$29:$D$140,$A$129, 'FSA 2.1'!$J$29:$J$140,$B$15)</f>
        <v>0</v>
      </c>
      <c r="D132" s="46" t="s">
        <v>134</v>
      </c>
      <c r="E132" s="47"/>
      <c r="F132" s="47"/>
      <c r="G132" s="47"/>
      <c r="H132" s="47"/>
      <c r="I132" s="47"/>
      <c r="J132" s="47"/>
      <c r="K132" s="48"/>
      <c r="L132" s="49" t="str">
        <f>IF(C132=0,"Vše použitelné ",(C132/(COUNTIF('FSA 2.1'!$D$29:$D$140,A129))))</f>
        <v xml:space="preserve">Vše použitelné </v>
      </c>
      <c r="M132" s="166" t="str">
        <f>IF(C132=0,"","Nepoužíváno")</f>
        <v/>
      </c>
      <c r="N132" s="167"/>
    </row>
    <row r="133" spans="1:17" ht="15.75" thickBot="1">
      <c r="A133" s="50"/>
      <c r="B133" s="50"/>
      <c r="C133" s="50"/>
      <c r="D133" s="50"/>
      <c r="E133" s="51"/>
      <c r="F133" s="50"/>
      <c r="G133" s="50"/>
      <c r="H133" s="51"/>
      <c r="I133" s="50"/>
      <c r="J133" s="50"/>
      <c r="K133" s="51"/>
      <c r="L133" s="50"/>
      <c r="M133" s="50"/>
      <c r="N133" s="50"/>
    </row>
    <row r="134" spans="1:17" ht="15.75" thickBot="1">
      <c r="A134" s="33" t="s">
        <v>302</v>
      </c>
      <c r="B134" s="34" t="s">
        <v>168</v>
      </c>
      <c r="C134" s="35">
        <f>COUNTIFS('FSA 2.1'!$D$29:$D$140,$A$134, 'FSA 2.1'!$H$29:$H$140,$B134,  'FSA 2.1'!$J$29:$J$140,$C$11)</f>
        <v>2</v>
      </c>
      <c r="D134" s="24" t="s">
        <v>408</v>
      </c>
      <c r="E134" s="25">
        <f>COUNTIFS('FSA 2.1'!$D$29:$D$140,$A$134,'FSA 2.1'!$H$29:$H$140,B134)-(COUNTIFS('FSA 2.1'!$D$29:$D$140,$A$134,'FSA 2.1'!$H$29:$H$140,B134,'FSA 2.1'!$J$29:$J$140,"Nepoužíváno"))</f>
        <v>2</v>
      </c>
      <c r="F134" s="35">
        <f>COUNTIFS('FSA 2.1'!$D$29:$D$140,$A$134, 'FSA 2.1'!$H$29:$H$140,$B134,  'FSA 2.1'!$J$29:$J$140,$F$11)</f>
        <v>0</v>
      </c>
      <c r="G134" s="24" t="s">
        <v>408</v>
      </c>
      <c r="H134" s="25">
        <f>E134</f>
        <v>2</v>
      </c>
      <c r="I134" s="35">
        <f>COUNTIFS('FSA 2.1'!$D$29:$D$140,$A$134, 'FSA 2.1'!$H$29:$H$140,$B134,  'FSA 2.1'!$J$29:$J$140,$I$11)</f>
        <v>0</v>
      </c>
      <c r="J134" s="24" t="s">
        <v>408</v>
      </c>
      <c r="K134" s="25">
        <f>COUNTIFS('FSA 2.1'!$D$29:$D$140,$A$134,'FSA 2.1'!$H$29:$H$140,B134)</f>
        <v>2</v>
      </c>
      <c r="L134" s="37">
        <f>IF(E134=0,"Není základní",(C134/E134))</f>
        <v>1</v>
      </c>
      <c r="M134" s="162" t="s">
        <v>168</v>
      </c>
      <c r="N134" s="163"/>
    </row>
    <row r="135" spans="1:17" ht="15.75" thickBot="1">
      <c r="B135" s="39" t="s">
        <v>311</v>
      </c>
      <c r="C135" s="40">
        <f>COUNTIFS('FSA 2.1'!$D$29:$D$140,$A$134, 'FSA 2.1'!$H$29:$H$140,$B135,  'FSA 2.1'!$J$29:$J$140,$C$11)</f>
        <v>0</v>
      </c>
      <c r="D135" s="20" t="s">
        <v>408</v>
      </c>
      <c r="E135" s="27">
        <f>COUNTIFS('FSA 2.1'!$D$29:$D$140,$A$134,'FSA 2.1'!$H$29:$H$140,B135)-(COUNTIFS('FSA 2.1'!$D$29:$D$140,$A$134,'FSA 2.1'!$H$29:$H$140,B135,'FSA 2.1'!$J$29:$J$140,"Nepoužíváno"))</f>
        <v>0</v>
      </c>
      <c r="F135" s="40">
        <f>COUNTIFS('FSA 2.1'!$D$29:$D$140,$A$134, 'FSA 2.1'!$H$29:$H$140,$B135,  'FSA 2.1'!$J$29:$J$140,$F$11)</f>
        <v>0</v>
      </c>
      <c r="G135" s="20" t="s">
        <v>408</v>
      </c>
      <c r="H135" s="27">
        <f>E135</f>
        <v>0</v>
      </c>
      <c r="I135" s="40">
        <f>COUNTIFS('FSA 2.1'!$D$29:$D$140,$A$134, 'FSA 2.1'!$H$29:$H$140,$B135,  'FSA 2.1'!$J$29:$J$140,$I$11)</f>
        <v>0</v>
      </c>
      <c r="J135" s="20" t="s">
        <v>408</v>
      </c>
      <c r="K135" s="27">
        <f>COUNTIFS('FSA 2.1'!$D$29:$D$140,$A$134,'FSA 2.1'!$H$29:$H$140,B135)</f>
        <v>0</v>
      </c>
      <c r="L135" s="41" t="str">
        <f>IF(E135=0,"není pokročilá",(C135/E135))</f>
        <v>není pokročilá</v>
      </c>
      <c r="M135" s="164" t="s">
        <v>311</v>
      </c>
      <c r="N135" s="165"/>
    </row>
    <row r="136" spans="1:17" ht="15.75" thickBot="1">
      <c r="A136" s="53"/>
      <c r="B136" s="39" t="s">
        <v>312</v>
      </c>
      <c r="C136" s="40">
        <f>COUNTIFS('FSA 2.1'!$D$29:$D$140,$A$134, 'FSA 2.1'!$H$29:$H$140,$B136,  'FSA 2.1'!$J$29:$J$140,$C$11)</f>
        <v>0</v>
      </c>
      <c r="D136" s="20" t="s">
        <v>408</v>
      </c>
      <c r="E136" s="42">
        <f>COUNTIFS('FSA 2.1'!$D$29:$D$140,$A$134,'FSA 2.1'!$H$29:$H$140,B136)-(COUNTIFS('FSA 2.1'!$D$29:$D$140,$A$134,'FSA 2.1'!$H$29:$H$140,B136,'FSA 2.1'!$J$29:$J$140,"Nepoužíváno"))</f>
        <v>0</v>
      </c>
      <c r="F136" s="40">
        <f>COUNTIFS('FSA 2.1'!$D$29:$D$140,$A$134, 'FSA 2.1'!$H$29:$H$140,$B136,  'FSA 2.1'!$J$29:$J$140,$F$11)</f>
        <v>0</v>
      </c>
      <c r="G136" s="20" t="s">
        <v>408</v>
      </c>
      <c r="H136" s="27">
        <f>E136</f>
        <v>0</v>
      </c>
      <c r="I136" s="40">
        <f>COUNTIFS('FSA 2.1'!$D$29:$D$140,$A$134, 'FSA 2.1'!$H$29:$H$140,$B136,  'FSA 2.1'!$J$29:$J$140,$I$11)</f>
        <v>0</v>
      </c>
      <c r="J136" s="20" t="s">
        <v>408</v>
      </c>
      <c r="K136" s="27">
        <f>COUNTIFS('FSA 2.1'!$D$29:$D$140,$A$134,'FSA 2.1'!$H$29:$H$140,B136)</f>
        <v>0</v>
      </c>
      <c r="L136" s="41" t="str">
        <f>IF(E136=0,"Není zásadní",(C136/E136))</f>
        <v>Není zásadní</v>
      </c>
      <c r="M136" s="164" t="s">
        <v>312</v>
      </c>
      <c r="N136" s="165"/>
    </row>
    <row r="137" spans="1:17" ht="15.75" thickBot="1">
      <c r="A137" s="43"/>
      <c r="B137" s="44" t="s">
        <v>397</v>
      </c>
      <c r="C137" s="45">
        <f>COUNTIFS('FSA 2.1'!$D$29:$D$140,$A$134, 'FSA 2.1'!$J$29:$J$140,$B$15)</f>
        <v>0</v>
      </c>
      <c r="D137" s="46" t="s">
        <v>134</v>
      </c>
      <c r="E137" s="47"/>
      <c r="F137" s="47"/>
      <c r="G137" s="47"/>
      <c r="H137" s="47"/>
      <c r="I137" s="47"/>
      <c r="J137" s="47"/>
      <c r="K137" s="48"/>
      <c r="L137" s="49" t="str">
        <f>IF(C137=0,"Vše použitelné ",(C137/(COUNTIF('FSA 2.1'!$D$29:$D$140,A134))))</f>
        <v xml:space="preserve">Vše použitelné </v>
      </c>
      <c r="M137" s="166" t="str">
        <f>IF(C137=0,"","Nepoužíváno")</f>
        <v/>
      </c>
      <c r="N137" s="167"/>
    </row>
    <row r="138" spans="1:17">
      <c r="A138" s="50"/>
      <c r="B138" s="50"/>
      <c r="C138" s="50"/>
      <c r="D138" s="50"/>
      <c r="E138" s="51"/>
      <c r="F138" s="50"/>
      <c r="G138" s="50"/>
      <c r="H138" s="51"/>
      <c r="I138" s="50"/>
      <c r="J138" s="50"/>
      <c r="K138" s="51"/>
      <c r="L138" s="50"/>
      <c r="M138" s="50"/>
      <c r="N138" s="50"/>
      <c r="P138" s="1" t="s">
        <v>135</v>
      </c>
      <c r="Q138" s="1">
        <f>SUM(E99:E137)+C107+C112+C117+C122+C127+C132+C137+C102</f>
        <v>112</v>
      </c>
    </row>
    <row r="139" spans="1:17"/>
    <row r="140" spans="1:17" ht="25.5" thickBot="1">
      <c r="A140" s="155" t="s">
        <v>404</v>
      </c>
      <c r="B140" s="155"/>
      <c r="C140" s="155"/>
      <c r="D140" s="155"/>
      <c r="E140" s="155"/>
      <c r="F140" s="155"/>
      <c r="G140" s="155"/>
      <c r="H140" s="155"/>
      <c r="I140" s="155"/>
      <c r="J140" s="155"/>
      <c r="K140" s="155"/>
      <c r="L140" s="155"/>
      <c r="M140" s="155"/>
      <c r="N140" s="155"/>
    </row>
    <row r="141" spans="1:17" ht="15.75" thickBot="1">
      <c r="A141" s="159"/>
      <c r="B141" s="172"/>
      <c r="C141" s="156" t="s">
        <v>398</v>
      </c>
      <c r="D141" s="157"/>
      <c r="E141" s="158"/>
      <c r="F141" s="156" t="s">
        <v>399</v>
      </c>
      <c r="G141" s="157"/>
      <c r="H141" s="158"/>
      <c r="I141" s="156" t="s">
        <v>397</v>
      </c>
      <c r="J141" s="157"/>
      <c r="K141" s="158"/>
      <c r="L141" s="156" t="s">
        <v>403</v>
      </c>
      <c r="M141" s="157"/>
      <c r="N141" s="158"/>
    </row>
    <row r="142" spans="1:17" ht="15.75" thickBot="1">
      <c r="A142" s="33" t="s">
        <v>300</v>
      </c>
      <c r="B142" s="34" t="s">
        <v>168</v>
      </c>
      <c r="C142" s="35">
        <f>COUNTIFS('FSA 2.1'!$E$29:$E$140,$A$142, 'FSA 2.1'!$H$29:$H$140,$B142,  'FSA 2.1'!$J$29:$J$140,$C$11)</f>
        <v>22</v>
      </c>
      <c r="D142" s="24" t="s">
        <v>408</v>
      </c>
      <c r="E142" s="36">
        <f>COUNTIFS('FSA 2.1'!$E$29:$E$140,$A$142,'FSA 2.1'!$H$29:$H$140,B142)-(COUNTIFS('FSA 2.1'!$E$29:$E$140,$A$142,'FSA 2.1'!$H$29:$H$140,B142,'FSA 2.1'!$J$29:$J$140,"Nepoužíváno"))</f>
        <v>22</v>
      </c>
      <c r="F142" s="35">
        <f>COUNTIFS('FSA 2.1'!$E$29:$E$140,$A$142, 'FSA 2.1'!$H$29:$H$140,$B142,  'FSA 2.1'!$J$29:$J$140,$F$11)</f>
        <v>0</v>
      </c>
      <c r="G142" s="24" t="s">
        <v>408</v>
      </c>
      <c r="H142" s="25">
        <f>E142</f>
        <v>22</v>
      </c>
      <c r="I142" s="35">
        <f>COUNTIFS('FSA 2.1'!$E$29:$E$140,$A$142, 'FSA 2.1'!$H$29:$H$140,$B142,  'FSA 2.1'!$J$29:$J$140,$I$11)</f>
        <v>1</v>
      </c>
      <c r="J142" s="24" t="s">
        <v>408</v>
      </c>
      <c r="K142" s="25">
        <f>COUNTIFS('FSA 2.1'!$E$29:$E$140,$A$142,'FSA 2.1'!$H$29:$H$140,B142)</f>
        <v>23</v>
      </c>
      <c r="L142" s="37">
        <f>IF(E142=0,"Není základní",(C142/E142))</f>
        <v>1</v>
      </c>
      <c r="M142" s="162" t="s">
        <v>168</v>
      </c>
      <c r="N142" s="163"/>
    </row>
    <row r="143" spans="1:17" ht="15.75" thickBot="1">
      <c r="B143" s="39" t="s">
        <v>311</v>
      </c>
      <c r="C143" s="40">
        <f>COUNTIFS('FSA 2.1'!$E$29:$E$140,$A$142, 'FSA 2.1'!$H$29:$H$140,$B143,  'FSA 2.1'!$J$29:$J$140,$C$11)</f>
        <v>8</v>
      </c>
      <c r="D143" s="20" t="s">
        <v>408</v>
      </c>
      <c r="E143" s="27">
        <f>COUNTIFS('FSA 2.1'!$E$29:$E$140,$A$142,'FSA 2.1'!$H$29:$H$140,B143)-(COUNTIFS('FSA 2.1'!$E$29:$E$140,$A$142,'FSA 2.1'!$H$29:$H$140,B143,'FSA 2.1'!$J$29:$J$140,"Nepoužíváno"))</f>
        <v>8</v>
      </c>
      <c r="F143" s="40">
        <f>COUNTIFS('FSA 2.1'!$E$29:$E$140,$A$142, 'FSA 2.1'!$H$29:$H$140,$B143,  'FSA 2.1'!$J$29:$J$140,$F$11)</f>
        <v>0</v>
      </c>
      <c r="G143" s="20" t="s">
        <v>408</v>
      </c>
      <c r="H143" s="27">
        <f>E143</f>
        <v>8</v>
      </c>
      <c r="I143" s="40">
        <f>COUNTIFS('FSA 2.1'!$E$29:$E$140,$A$142, 'FSA 2.1'!$H$29:$H$140,$B143,  'FSA 2.1'!$J$29:$J$140,$I$11)</f>
        <v>0</v>
      </c>
      <c r="J143" s="20" t="s">
        <v>408</v>
      </c>
      <c r="K143" s="27">
        <f>COUNTIFS('FSA 2.1'!$E$29:$E$140,$A$142,'FSA 2.1'!$H$29:$H$140,B143)</f>
        <v>8</v>
      </c>
      <c r="L143" s="41">
        <f>IF(E143=0,"není pokročilá",(C143/E143))</f>
        <v>1</v>
      </c>
      <c r="M143" s="164" t="s">
        <v>311</v>
      </c>
      <c r="N143" s="165"/>
    </row>
    <row r="144" spans="1:17" ht="15.75" thickBot="1">
      <c r="A144" s="53"/>
      <c r="B144" s="39" t="s">
        <v>312</v>
      </c>
      <c r="C144" s="40">
        <f>COUNTIFS('FSA 2.1'!$E$29:$E$140,$A$142, 'FSA 2.1'!$H$29:$H$140,$B144,  'FSA 2.1'!$J$29:$J$140,$C$11)</f>
        <v>16</v>
      </c>
      <c r="D144" s="20" t="s">
        <v>408</v>
      </c>
      <c r="E144" s="42">
        <f>COUNTIFS('FSA 2.1'!$E$29:$E$140,$A$142,'FSA 2.1'!$H$29:$H$140,B144)-(COUNTIFS('FSA 2.1'!$E$29:$E$140,$A$142,'FSA 2.1'!$H$29:$H$140,B144,'FSA 2.1'!$J$29:$J$140,"Nepoužíváno"))</f>
        <v>16</v>
      </c>
      <c r="F144" s="40">
        <f>COUNTIFS('FSA 2.1'!$E$29:$E$140,$A$142, 'FSA 2.1'!$H$29:$H$140,$B144,  'FSA 2.1'!$J$29:$J$140,$F$11)</f>
        <v>0</v>
      </c>
      <c r="G144" s="20" t="s">
        <v>408</v>
      </c>
      <c r="H144" s="27">
        <f>E144</f>
        <v>16</v>
      </c>
      <c r="I144" s="40">
        <f>COUNTIFS('FSA 2.1'!$E$29:$E$140,$A$142, 'FSA 2.1'!$H$29:$H$140,$B144,  'FSA 2.1'!$J$29:$J$140,$I$11)</f>
        <v>1</v>
      </c>
      <c r="J144" s="20" t="s">
        <v>408</v>
      </c>
      <c r="K144" s="27">
        <f>COUNTIFS('FSA 2.1'!$E$29:$E$140,$A$142,'FSA 2.1'!$H$29:$H$140,B144)</f>
        <v>17</v>
      </c>
      <c r="L144" s="41">
        <f>IF(E144=0,"Není zásadní",(C144/E144))</f>
        <v>1</v>
      </c>
      <c r="M144" s="164" t="s">
        <v>312</v>
      </c>
      <c r="N144" s="165"/>
    </row>
    <row r="145" spans="1:17" ht="15.75" thickBot="1">
      <c r="A145" s="43"/>
      <c r="B145" s="44" t="s">
        <v>397</v>
      </c>
      <c r="C145" s="45">
        <f>COUNTIFS('FSA 2.1'!$E$29:$E$140,$A$142, 'FSA 2.1'!$J$29:$J$140,$B$15)</f>
        <v>2</v>
      </c>
      <c r="D145" s="46" t="s">
        <v>134</v>
      </c>
      <c r="E145" s="47"/>
      <c r="F145" s="47"/>
      <c r="G145" s="47"/>
      <c r="H145" s="47"/>
      <c r="I145" s="47"/>
      <c r="J145" s="47"/>
      <c r="K145" s="48"/>
      <c r="L145" s="49">
        <f>IF(C145=0,"Vše použitelné ",(C145/(COUNTIF('FSA 2.1'!$E$29:$E$140,A142))))</f>
        <v>4.1666666666666664E-2</v>
      </c>
      <c r="M145" s="166" t="str">
        <f>IF(C145=0,"","Nepoužíváno")</f>
        <v>Nepoužíváno</v>
      </c>
      <c r="N145" s="167"/>
    </row>
    <row r="146" spans="1:17" ht="15.75" thickBot="1">
      <c r="A146" s="50"/>
      <c r="B146" s="50"/>
      <c r="C146" s="50"/>
      <c r="D146" s="50"/>
      <c r="E146" s="51"/>
      <c r="F146" s="50"/>
      <c r="G146" s="50"/>
      <c r="H146" s="51"/>
      <c r="I146" s="50"/>
      <c r="J146" s="50"/>
      <c r="K146" s="51"/>
      <c r="L146" s="50"/>
      <c r="M146" s="50"/>
      <c r="N146" s="50"/>
    </row>
    <row r="147" spans="1:17" ht="15.75" thickBot="1">
      <c r="A147" s="33" t="s">
        <v>395</v>
      </c>
      <c r="B147" s="34" t="s">
        <v>168</v>
      </c>
      <c r="C147" s="35">
        <f>COUNTIFS('FSA 2.1'!$E$29:$E$140,$A$147, 'FSA 2.1'!$H$29:$H$140,$B147,  'FSA 2.1'!$J$29:$J$140,$C$11)</f>
        <v>14</v>
      </c>
      <c r="D147" s="24" t="s">
        <v>408</v>
      </c>
      <c r="E147" s="25">
        <f>COUNTIFS('FSA 2.1'!$E$29:$E$140,$A$147,'FSA 2.1'!$H$29:$H$140,B147)-(COUNTIFS('FSA 2.1'!$E$29:$E$140,$A$147,'FSA 2.1'!$H$29:$H$140,B147,'FSA 2.1'!$J$29:$J$140,"Nepoužíváno"))</f>
        <v>14</v>
      </c>
      <c r="F147" s="35">
        <f>COUNTIFS('FSA 2.1'!$E$29:$E$140,$A$147, 'FSA 2.1'!$H$29:$H$140,$B147,  'FSA 2.1'!$J$29:$J$140,$F$11)</f>
        <v>0</v>
      </c>
      <c r="G147" s="24" t="s">
        <v>408</v>
      </c>
      <c r="H147" s="25">
        <f>E147</f>
        <v>14</v>
      </c>
      <c r="I147" s="35">
        <f>COUNTIFS('FSA 2.1'!$E$29:$E$140,$A$147, 'FSA 2.1'!$H$29:$H$140,$B147,  'FSA 2.1'!$J$29:$J$140,$I$11)</f>
        <v>3</v>
      </c>
      <c r="J147" s="24" t="s">
        <v>408</v>
      </c>
      <c r="K147" s="25">
        <f>COUNTIFS('FSA 2.1'!$E$29:$E$140,$A$147,'FSA 2.1'!$H$29:$H$140,B147)</f>
        <v>17</v>
      </c>
      <c r="L147" s="37">
        <f>IF(E147=0,"Není základní",(C147/E147))</f>
        <v>1</v>
      </c>
      <c r="M147" s="162" t="s">
        <v>168</v>
      </c>
      <c r="N147" s="163"/>
    </row>
    <row r="148" spans="1:17" ht="15.75" thickBot="1">
      <c r="B148" s="39" t="s">
        <v>311</v>
      </c>
      <c r="C148" s="40">
        <f>COUNTIFS('FSA 2.1'!$E$29:$E$140,$A$147, 'FSA 2.1'!$H$29:$H$140,$B148,  'FSA 2.1'!$J$29:$J$140,$C$11)</f>
        <v>6</v>
      </c>
      <c r="D148" s="20" t="s">
        <v>408</v>
      </c>
      <c r="E148" s="27">
        <f>COUNTIFS('FSA 2.1'!$E$29:$E$140,$A$147,'FSA 2.1'!$H$29:$H$140,B148)-(COUNTIFS('FSA 2.1'!$E$29:$E$140,$A$147,'FSA 2.1'!$H$29:$H$140,B148,'FSA 2.1'!$J$29:$J$140,"Nepoužíváno"))</f>
        <v>6</v>
      </c>
      <c r="F148" s="40">
        <f>COUNTIFS('FSA 2.1'!$E$29:$E$140,$A$147, 'FSA 2.1'!$H$29:$H$140,$B148,  'FSA 2.1'!$J$29:$J$140,$F$11)</f>
        <v>0</v>
      </c>
      <c r="G148" s="20" t="s">
        <v>408</v>
      </c>
      <c r="H148" s="27">
        <f>E148</f>
        <v>6</v>
      </c>
      <c r="I148" s="40">
        <f>COUNTIFS('FSA 2.1'!$E$29:$E$140,$A$147, 'FSA 2.1'!$H$29:$H$140,$B148,  'FSA 2.1'!$J$29:$J$140,$I$11)</f>
        <v>5</v>
      </c>
      <c r="J148" s="20" t="s">
        <v>408</v>
      </c>
      <c r="K148" s="27">
        <f>COUNTIFS('FSA 2.1'!$E$29:$E$140,$A$147,'FSA 2.1'!$H$29:$H$140,B148)</f>
        <v>11</v>
      </c>
      <c r="L148" s="41">
        <f>IF(E148=0,"není pokročilá",(C148/E148))</f>
        <v>1</v>
      </c>
      <c r="M148" s="164" t="s">
        <v>311</v>
      </c>
      <c r="N148" s="165"/>
    </row>
    <row r="149" spans="1:17" ht="15.75" thickBot="1">
      <c r="A149" s="53"/>
      <c r="B149" s="39" t="s">
        <v>312</v>
      </c>
      <c r="C149" s="40">
        <f>COUNTIFS('FSA 2.1'!$E$29:$E$140,$A$147, 'FSA 2.1'!$H$29:$H$140,$B149,  'FSA 2.1'!$J$29:$J$140,$C$11)</f>
        <v>1</v>
      </c>
      <c r="D149" s="20" t="s">
        <v>408</v>
      </c>
      <c r="E149" s="42">
        <f>COUNTIFS('FSA 2.1'!$E$29:$E$140,$A$147,'FSA 2.1'!$H$29:$H$140,B149)-(COUNTIFS('FSA 2.1'!$E$29:$E$140,$A$147,'FSA 2.1'!$H$29:$H$140,B149,'FSA 2.1'!$J$29:$J$140,"Nepoužíváno"))</f>
        <v>1</v>
      </c>
      <c r="F149" s="40">
        <f>COUNTIFS('FSA 2.1'!$E$29:$E$140,$A$147, 'FSA 2.1'!$H$29:$H$140,$B149,  'FSA 2.1'!$J$29:$J$140,$F$11)</f>
        <v>0</v>
      </c>
      <c r="G149" s="20" t="s">
        <v>408</v>
      </c>
      <c r="H149" s="27">
        <f>E149</f>
        <v>1</v>
      </c>
      <c r="I149" s="40">
        <f>COUNTIFS('FSA 2.1'!$E$29:$E$140,$A$147, 'FSA 2.1'!$H$29:$H$140,$B149,  'FSA 2.1'!$J$29:$J$140,$I$11)</f>
        <v>1</v>
      </c>
      <c r="J149" s="20" t="s">
        <v>408</v>
      </c>
      <c r="K149" s="27">
        <f>COUNTIFS('FSA 2.1'!$E$29:$E$140,$A$147,'FSA 2.1'!$H$29:$H$140,B149)</f>
        <v>2</v>
      </c>
      <c r="L149" s="41">
        <f>IF(E149=0,"Není zásadní",(C149/E149))</f>
        <v>1</v>
      </c>
      <c r="M149" s="164" t="s">
        <v>312</v>
      </c>
      <c r="N149" s="165"/>
    </row>
    <row r="150" spans="1:17" ht="15.75" thickBot="1">
      <c r="A150" s="43"/>
      <c r="B150" s="44" t="s">
        <v>397</v>
      </c>
      <c r="C150" s="45">
        <f>COUNTIFS('FSA 2.1'!$E$29:$E$140,$A$147, 'FSA 2.1'!$J$29:$J$140,$B$15)</f>
        <v>9</v>
      </c>
      <c r="D150" s="46" t="s">
        <v>134</v>
      </c>
      <c r="E150" s="47"/>
      <c r="F150" s="47"/>
      <c r="G150" s="47"/>
      <c r="H150" s="47"/>
      <c r="I150" s="47"/>
      <c r="J150" s="47"/>
      <c r="K150" s="48"/>
      <c r="L150" s="49">
        <f>IF(C150=0,"Vše použitelné ",(C150/(COUNTIF('FSA 2.1'!$E$29:$E$140,A147))))</f>
        <v>0.3</v>
      </c>
      <c r="M150" s="166" t="str">
        <f>IF(C150=0,"","Nepoužíváno")</f>
        <v>Nepoužíváno</v>
      </c>
      <c r="N150" s="167"/>
    </row>
    <row r="151" spans="1:17" ht="15.75" thickBot="1">
      <c r="A151" s="50"/>
      <c r="B151" s="50"/>
      <c r="C151" s="50"/>
      <c r="D151" s="50"/>
      <c r="E151" s="51"/>
      <c r="F151" s="50"/>
      <c r="G151" s="50"/>
      <c r="H151" s="51"/>
      <c r="I151" s="50"/>
      <c r="J151" s="50"/>
      <c r="K151" s="51"/>
      <c r="L151" s="50"/>
      <c r="M151" s="50"/>
      <c r="N151" s="50"/>
    </row>
    <row r="152" spans="1:17" ht="15.75" thickBot="1">
      <c r="A152" s="33" t="s">
        <v>291</v>
      </c>
      <c r="B152" s="34" t="s">
        <v>168</v>
      </c>
      <c r="C152" s="35">
        <f>COUNTIFS('FSA 2.1'!$E$29:$E$140,$A$152, 'FSA 2.1'!$H$29:$H$140,$B152,  'FSA 2.1'!$J$29:$J$140,$C$11)</f>
        <v>16</v>
      </c>
      <c r="D152" s="24" t="s">
        <v>408</v>
      </c>
      <c r="E152" s="25">
        <f>COUNTIFS('FSA 2.1'!$E$29:$E$140,$A$152,'FSA 2.1'!$H$29:$H$140,B152)-(COUNTIFS('FSA 2.1'!$E$29:$E$140,$A$152,'FSA 2.1'!$H$29:$H$140,B152,'FSA 2.1'!$J$29:$J$140,"Nepoužíváno"))</f>
        <v>16</v>
      </c>
      <c r="F152" s="35">
        <f>COUNTIFS('FSA 2.1'!$E$29:$E$140,$A$152, 'FSA 2.1'!$H$29:$H$140,$B152,  'FSA 2.1'!$J$29:$J$140,$F$11)</f>
        <v>0</v>
      </c>
      <c r="G152" s="24" t="s">
        <v>408</v>
      </c>
      <c r="H152" s="25">
        <f>E152</f>
        <v>16</v>
      </c>
      <c r="I152" s="35">
        <f>COUNTIFS('FSA 2.1'!$E$29:$E$140,$A$152, 'FSA 2.1'!$H$29:$H$140,$B152,  'FSA 2.1'!$J$29:$J$140,$I$11)</f>
        <v>0</v>
      </c>
      <c r="J152" s="24" t="s">
        <v>408</v>
      </c>
      <c r="K152" s="25">
        <f>COUNTIFS('FSA 2.1'!$E$29:$E$140,$A$152,'FSA 2.1'!$H$29:$H$140,B152)</f>
        <v>16</v>
      </c>
      <c r="L152" s="37">
        <f>IF(E152=0,"Není základní",(C152/E152))</f>
        <v>1</v>
      </c>
      <c r="M152" s="162" t="s">
        <v>168</v>
      </c>
      <c r="N152" s="163"/>
    </row>
    <row r="153" spans="1:17" ht="15.75" thickBot="1">
      <c r="B153" s="39" t="s">
        <v>311</v>
      </c>
      <c r="C153" s="40">
        <f>COUNTIFS('FSA 2.1'!$E$29:$E$140,$A$152, 'FSA 2.1'!$H$29:$H$140,$B153,  'FSA 2.1'!$J$29:$J$140,$C$11)</f>
        <v>6</v>
      </c>
      <c r="D153" s="20" t="s">
        <v>408</v>
      </c>
      <c r="E153" s="27">
        <f>COUNTIFS('FSA 2.1'!$E$29:$E$140,$A$152,'FSA 2.1'!$H$29:$H$140,B153)-(COUNTIFS('FSA 2.1'!$E$29:$E$140,$A$152,'FSA 2.1'!$H$29:$H$140,B153,'FSA 2.1'!$J$29:$J$140,"Nepoužíváno"))</f>
        <v>6</v>
      </c>
      <c r="F153" s="40">
        <f>COUNTIFS('FSA 2.1'!$E$29:$E$140,$A$152, 'FSA 2.1'!$H$29:$H$140,$B153,  'FSA 2.1'!$J$29:$J$140,$F$11)</f>
        <v>0</v>
      </c>
      <c r="G153" s="20" t="s">
        <v>408</v>
      </c>
      <c r="H153" s="27">
        <f>E153</f>
        <v>6</v>
      </c>
      <c r="I153" s="40">
        <f>COUNTIFS('FSA 2.1'!$E$29:$E$140,$A$152, 'FSA 2.1'!$H$29:$H$140,$B153,  'FSA 2.1'!$J$29:$J$140,$I$11)</f>
        <v>2</v>
      </c>
      <c r="J153" s="20" t="s">
        <v>408</v>
      </c>
      <c r="K153" s="27">
        <f>COUNTIFS('FSA 2.1'!$E$29:$E$140,$A$152,'FSA 2.1'!$H$29:$H$140,B153)</f>
        <v>8</v>
      </c>
      <c r="L153" s="41">
        <f>IF(E153=0,"není pokročilá",(C153/E153))</f>
        <v>1</v>
      </c>
      <c r="M153" s="164" t="s">
        <v>311</v>
      </c>
      <c r="N153" s="165"/>
    </row>
    <row r="154" spans="1:17" ht="15.75" thickBot="1">
      <c r="A154" s="53"/>
      <c r="B154" s="39" t="s">
        <v>312</v>
      </c>
      <c r="C154" s="40">
        <f>COUNTIFS('FSA 2.1'!$E$29:$E$140,$A$152, 'FSA 2.1'!$H$29:$H$140,$B154,  'FSA 2.1'!$J$29:$J$140,$C$11)</f>
        <v>2</v>
      </c>
      <c r="D154" s="20" t="s">
        <v>408</v>
      </c>
      <c r="E154" s="42">
        <f>COUNTIFS('FSA 2.1'!$E$29:$E$140,$A$152,'FSA 2.1'!$H$29:$H$140,B154)-(COUNTIFS('FSA 2.1'!$E$29:$E$140,$A$152,'FSA 2.1'!$H$29:$H$140,B154,'FSA 2.1'!$J$29:$J$140,"Nepoužíváno"))</f>
        <v>2</v>
      </c>
      <c r="F154" s="40">
        <f>COUNTIFS('FSA 2.1'!$E$29:$E$140,$A$152, 'FSA 2.1'!$H$29:$H$140,$B154,  'FSA 2.1'!$J$29:$J$140,$F$11)</f>
        <v>0</v>
      </c>
      <c r="G154" s="20" t="s">
        <v>408</v>
      </c>
      <c r="H154" s="27">
        <f>E154</f>
        <v>2</v>
      </c>
      <c r="I154" s="40">
        <f>COUNTIFS('FSA 2.1'!$E$29:$E$140,$A$152, 'FSA 2.1'!$H$29:$H$140,$B154,  'FSA 2.1'!$J$29:$J$140,$I$11)</f>
        <v>0</v>
      </c>
      <c r="J154" s="20" t="s">
        <v>408</v>
      </c>
      <c r="K154" s="27">
        <f>COUNTIFS('FSA 2.1'!$E$29:$E$140,$A$152,'FSA 2.1'!$H$29:$H$140,B154)</f>
        <v>2</v>
      </c>
      <c r="L154" s="41">
        <f>IF(E154=0,"Není zásadní",(C154/E154))</f>
        <v>1</v>
      </c>
      <c r="M154" s="164" t="s">
        <v>312</v>
      </c>
      <c r="N154" s="165"/>
    </row>
    <row r="155" spans="1:17" ht="15.75" thickBot="1">
      <c r="A155" s="43"/>
      <c r="B155" s="44" t="s">
        <v>397</v>
      </c>
      <c r="C155" s="45">
        <f>COUNTIFS('FSA 2.1'!$E$29:$E$140,$A$152, 'FSA 2.1'!$J$29:$J$140,$B$15)</f>
        <v>2</v>
      </c>
      <c r="D155" s="46" t="s">
        <v>134</v>
      </c>
      <c r="E155" s="47"/>
      <c r="F155" s="47"/>
      <c r="G155" s="47"/>
      <c r="H155" s="47"/>
      <c r="I155" s="47"/>
      <c r="J155" s="47"/>
      <c r="K155" s="48"/>
      <c r="L155" s="49">
        <f>IF(C155=0,"Vše použitelné ",(C155/(COUNTIF('FSA 2.1'!$E$29:$E$140,A152))))</f>
        <v>7.6923076923076927E-2</v>
      </c>
      <c r="M155" s="166" t="str">
        <f>IF(C155=0,"","Nepoužíváno")</f>
        <v>Nepoužíváno</v>
      </c>
      <c r="N155" s="167"/>
    </row>
    <row r="156" spans="1:17" ht="15.75" thickBot="1">
      <c r="A156" s="50"/>
      <c r="B156" s="50"/>
      <c r="C156" s="50"/>
      <c r="D156" s="50"/>
      <c r="E156" s="51"/>
      <c r="F156" s="50"/>
      <c r="G156" s="50"/>
      <c r="H156" s="51"/>
      <c r="I156" s="50"/>
      <c r="J156" s="50"/>
      <c r="K156" s="51"/>
      <c r="L156" s="50"/>
      <c r="M156" s="50"/>
      <c r="N156" s="50"/>
    </row>
    <row r="157" spans="1:17" ht="15.75" thickBot="1">
      <c r="A157" s="33" t="s">
        <v>20</v>
      </c>
      <c r="B157" s="34" t="s">
        <v>168</v>
      </c>
      <c r="C157" s="35">
        <f>COUNTIFS('FSA 2.1'!$E$29:$E$140,$A$157, 'FSA 2.1'!$H$29:$H$140,$B157,  'FSA 2.1'!$J$29:$J$140,$C$11)</f>
        <v>4</v>
      </c>
      <c r="D157" s="24" t="s">
        <v>408</v>
      </c>
      <c r="E157" s="25">
        <f>COUNTIFS('FSA 2.1'!$E$29:$E$140,$A$157,'FSA 2.1'!$H$29:$H$140,B157)-(COUNTIFS('FSA 2.1'!$E$29:$E$140,$A$157,'FSA 2.1'!$H$29:$H$140,B157,'FSA 2.1'!$J$29:$J$140,"Nepoužíváno"))</f>
        <v>4</v>
      </c>
      <c r="F157" s="35">
        <f>COUNTIFS('FSA 2.1'!$E$29:$E$140,$A$157, 'FSA 2.1'!$H$29:$H$140,$B157,  'FSA 2.1'!$J$29:$J$140,$F$11)</f>
        <v>0</v>
      </c>
      <c r="G157" s="24" t="s">
        <v>408</v>
      </c>
      <c r="H157" s="25">
        <f>E157</f>
        <v>4</v>
      </c>
      <c r="I157" s="35">
        <f>COUNTIFS('FSA 2.1'!$E$29:$E$140,$A$157, 'FSA 2.1'!$H$29:$H$140,$B157,  'FSA 2.1'!$J$29:$J$140,$I$11)</f>
        <v>0</v>
      </c>
      <c r="J157" s="24" t="s">
        <v>408</v>
      </c>
      <c r="K157" s="25">
        <f>COUNTIFS('FSA 2.1'!$E$29:$E$140,$A$157,'FSA 2.1'!$H$29:$H$140,B157)</f>
        <v>4</v>
      </c>
      <c r="L157" s="37">
        <f>IF(E157=0,"Není základní",(C157/E157))</f>
        <v>1</v>
      </c>
      <c r="M157" s="162" t="s">
        <v>168</v>
      </c>
      <c r="N157" s="163"/>
    </row>
    <row r="158" spans="1:17" ht="15.75" thickBot="1">
      <c r="B158" s="39" t="s">
        <v>311</v>
      </c>
      <c r="C158" s="40">
        <f>COUNTIFS('FSA 2.1'!$E$29:$E$140,$A$157, 'FSA 2.1'!$H$29:$H$140,$B158,  'FSA 2.1'!$J$29:$J$140,$C$11)</f>
        <v>2</v>
      </c>
      <c r="D158" s="20" t="s">
        <v>408</v>
      </c>
      <c r="E158" s="27">
        <f>COUNTIFS('FSA 2.1'!$E$29:$E$140,$A$157,'FSA 2.1'!$H$29:$H$140,B158)-(COUNTIFS('FSA 2.1'!$E$29:$E$140,$A$157,'FSA 2.1'!$H$29:$H$140,B158,'FSA 2.1'!$J$29:$J$140,"Nepoužíváno"))</f>
        <v>2</v>
      </c>
      <c r="F158" s="40">
        <f>COUNTIFS('FSA 2.1'!$E$29:$E$140,$A$157, 'FSA 2.1'!$H$29:$H$140,$B158,  'FSA 2.1'!$J$29:$J$140,$F$11)</f>
        <v>0</v>
      </c>
      <c r="G158" s="20" t="s">
        <v>408</v>
      </c>
      <c r="H158" s="27">
        <f>E158</f>
        <v>2</v>
      </c>
      <c r="I158" s="40">
        <f>COUNTIFS('FSA 2.1'!$E$29:$E$140,$A$157, 'FSA 2.1'!$H$29:$H$140,$B158,  'FSA 2.1'!$J$29:$J$140,$I$11)</f>
        <v>0</v>
      </c>
      <c r="J158" s="20" t="s">
        <v>408</v>
      </c>
      <c r="K158" s="27">
        <f>COUNTIFS('FSA 2.1'!$E$29:$E$140,$A$157,'FSA 2.1'!$H$29:$H$140,B158)</f>
        <v>2</v>
      </c>
      <c r="L158" s="41">
        <f>IF(E158=0,"není pokročilá",(C158/E158))</f>
        <v>1</v>
      </c>
      <c r="M158" s="164" t="s">
        <v>311</v>
      </c>
      <c r="N158" s="165"/>
    </row>
    <row r="159" spans="1:17" ht="15.75" thickBot="1">
      <c r="A159" s="53"/>
      <c r="B159" s="39" t="s">
        <v>312</v>
      </c>
      <c r="C159" s="40">
        <f>COUNTIFS('FSA 2.1'!$E$29:$E$140,$A$157, 'FSA 2.1'!$H$29:$H$140,$B159,  'FSA 2.1'!$J$29:$J$140,$C$11)</f>
        <v>2</v>
      </c>
      <c r="D159" s="20" t="s">
        <v>408</v>
      </c>
      <c r="E159" s="42">
        <f>COUNTIFS('FSA 2.1'!$E$29:$E$140,$A$157,'FSA 2.1'!$H$29:$H$140,B159)-(COUNTIFS('FSA 2.1'!$E$29:$E$140,$A$157,'FSA 2.1'!$H$29:$H$140,B159,'FSA 2.1'!$J$29:$J$140,"Nepoužíváno"))</f>
        <v>2</v>
      </c>
      <c r="F159" s="40">
        <f>COUNTIFS('FSA 2.1'!$E$29:$E$140,$A$157, 'FSA 2.1'!$H$29:$H$140,$B159,  'FSA 2.1'!$J$29:$J$140,$F$11)</f>
        <v>0</v>
      </c>
      <c r="G159" s="20" t="s">
        <v>408</v>
      </c>
      <c r="H159" s="27">
        <f>E159</f>
        <v>2</v>
      </c>
      <c r="I159" s="40">
        <f>COUNTIFS('FSA 2.1'!$E$29:$E$140,$A$157, 'FSA 2.1'!$H$29:$H$140,$B159,  'FSA 2.1'!$J$29:$J$140,$I$11)</f>
        <v>0</v>
      </c>
      <c r="J159" s="20" t="s">
        <v>408</v>
      </c>
      <c r="K159" s="27">
        <f>COUNTIFS('FSA 2.1'!$E$29:$E$140,$A$157,'FSA 2.1'!$H$29:$H$140,B159)</f>
        <v>2</v>
      </c>
      <c r="L159" s="41">
        <f>IF(E159=0,"Není zásadní",(C159/E159))</f>
        <v>1</v>
      </c>
      <c r="M159" s="164" t="s">
        <v>312</v>
      </c>
      <c r="N159" s="165"/>
    </row>
    <row r="160" spans="1:17" ht="15.75" thickBot="1">
      <c r="A160" s="43"/>
      <c r="B160" s="44" t="s">
        <v>397</v>
      </c>
      <c r="C160" s="45">
        <f>COUNTIFS('FSA 2.1'!$E$29:$E$140,$A$157, 'FSA 2.1'!$J$29:$J$140,$B$15)</f>
        <v>0</v>
      </c>
      <c r="D160" s="46" t="s">
        <v>134</v>
      </c>
      <c r="E160" s="47"/>
      <c r="F160" s="47"/>
      <c r="G160" s="47"/>
      <c r="H160" s="47"/>
      <c r="I160" s="47"/>
      <c r="J160" s="47"/>
      <c r="K160" s="48"/>
      <c r="L160" s="49" t="str">
        <f>IF(C160=0,"Vše použitelné ",(C160/(COUNTIF('FSA 2.1'!$E$29:$E$140,A157))))</f>
        <v xml:space="preserve">Vše použitelné </v>
      </c>
      <c r="M160" s="166" t="str">
        <f>IF(C160=0,"","Nepoužíváno")</f>
        <v/>
      </c>
      <c r="N160" s="167"/>
      <c r="P160" s="1" t="s">
        <v>135</v>
      </c>
      <c r="Q160" s="1">
        <f>SUM(E142:E160)+C145+C150+C155+C160</f>
        <v>112</v>
      </c>
    </row>
  </sheetData>
  <sheetProtection password="DBA7" sheet="1" objects="1" scenarios="1"/>
  <mergeCells count="145">
    <mergeCell ref="M157:N157"/>
    <mergeCell ref="M158:N158"/>
    <mergeCell ref="M159:N159"/>
    <mergeCell ref="M160:N160"/>
    <mergeCell ref="M149:N149"/>
    <mergeCell ref="M150:N150"/>
    <mergeCell ref="M152:N152"/>
    <mergeCell ref="M153:N153"/>
    <mergeCell ref="M154:N154"/>
    <mergeCell ref="M155:N155"/>
    <mergeCell ref="M142:N142"/>
    <mergeCell ref="M143:N143"/>
    <mergeCell ref="M144:N144"/>
    <mergeCell ref="M145:N145"/>
    <mergeCell ref="M147:N147"/>
    <mergeCell ref="M148:N148"/>
    <mergeCell ref="M136:N136"/>
    <mergeCell ref="M137:N137"/>
    <mergeCell ref="A140:N140"/>
    <mergeCell ref="A141:B141"/>
    <mergeCell ref="C141:E141"/>
    <mergeCell ref="F141:H141"/>
    <mergeCell ref="I141:K141"/>
    <mergeCell ref="L141:N141"/>
    <mergeCell ref="M129:N129"/>
    <mergeCell ref="M130:N130"/>
    <mergeCell ref="M131:N131"/>
    <mergeCell ref="M132:N132"/>
    <mergeCell ref="M134:N134"/>
    <mergeCell ref="M135:N135"/>
    <mergeCell ref="M121:N121"/>
    <mergeCell ref="M122:N122"/>
    <mergeCell ref="M124:N124"/>
    <mergeCell ref="M125:N125"/>
    <mergeCell ref="M126:N126"/>
    <mergeCell ref="M127:N127"/>
    <mergeCell ref="M114:N114"/>
    <mergeCell ref="M115:N115"/>
    <mergeCell ref="M116:N116"/>
    <mergeCell ref="M117:N117"/>
    <mergeCell ref="M119:N119"/>
    <mergeCell ref="M120:N120"/>
    <mergeCell ref="M106:N106"/>
    <mergeCell ref="M107:N107"/>
    <mergeCell ref="M109:N109"/>
    <mergeCell ref="M110:N110"/>
    <mergeCell ref="M111:N111"/>
    <mergeCell ref="M112:N112"/>
    <mergeCell ref="M99:N99"/>
    <mergeCell ref="M100:N100"/>
    <mergeCell ref="M101:N101"/>
    <mergeCell ref="M102:N102"/>
    <mergeCell ref="M104:N104"/>
    <mergeCell ref="M105:N105"/>
    <mergeCell ref="M94:N94"/>
    <mergeCell ref="M95:N95"/>
    <mergeCell ref="A97:N97"/>
    <mergeCell ref="A98:B98"/>
    <mergeCell ref="C98:E98"/>
    <mergeCell ref="F98:H98"/>
    <mergeCell ref="I98:K98"/>
    <mergeCell ref="L98:N98"/>
    <mergeCell ref="M87:N87"/>
    <mergeCell ref="M88:N88"/>
    <mergeCell ref="M89:N89"/>
    <mergeCell ref="M90:N90"/>
    <mergeCell ref="M92:N92"/>
    <mergeCell ref="M93:N93"/>
    <mergeCell ref="M79:N79"/>
    <mergeCell ref="M80:N80"/>
    <mergeCell ref="M82:N82"/>
    <mergeCell ref="M83:N83"/>
    <mergeCell ref="M84:N84"/>
    <mergeCell ref="M85:N85"/>
    <mergeCell ref="M72:N72"/>
    <mergeCell ref="M73:N73"/>
    <mergeCell ref="M74:N74"/>
    <mergeCell ref="M75:N75"/>
    <mergeCell ref="M77:N77"/>
    <mergeCell ref="M78:N78"/>
    <mergeCell ref="M64:N64"/>
    <mergeCell ref="M65:N65"/>
    <mergeCell ref="M67:N67"/>
    <mergeCell ref="M68:N68"/>
    <mergeCell ref="M69:N69"/>
    <mergeCell ref="M70:N70"/>
    <mergeCell ref="M57:N57"/>
    <mergeCell ref="M58:N58"/>
    <mergeCell ref="M59:N59"/>
    <mergeCell ref="M60:N60"/>
    <mergeCell ref="M62:N62"/>
    <mergeCell ref="M63:N63"/>
    <mergeCell ref="M49:N49"/>
    <mergeCell ref="M50:N50"/>
    <mergeCell ref="M52:N52"/>
    <mergeCell ref="M53:N53"/>
    <mergeCell ref="M54:N54"/>
    <mergeCell ref="M55:N55"/>
    <mergeCell ref="M42:N42"/>
    <mergeCell ref="M43:N43"/>
    <mergeCell ref="M44:N44"/>
    <mergeCell ref="M45:N45"/>
    <mergeCell ref="M47:N47"/>
    <mergeCell ref="M48:N48"/>
    <mergeCell ref="M34:N34"/>
    <mergeCell ref="M35:N35"/>
    <mergeCell ref="M37:N37"/>
    <mergeCell ref="M38:N38"/>
    <mergeCell ref="M39:N39"/>
    <mergeCell ref="M40:N40"/>
    <mergeCell ref="M27:N27"/>
    <mergeCell ref="M28:N28"/>
    <mergeCell ref="M29:N29"/>
    <mergeCell ref="M30:N30"/>
    <mergeCell ref="M32:N32"/>
    <mergeCell ref="M33:N33"/>
    <mergeCell ref="M19:N19"/>
    <mergeCell ref="M20:N20"/>
    <mergeCell ref="M22:N22"/>
    <mergeCell ref="M23:N23"/>
    <mergeCell ref="M24:N24"/>
    <mergeCell ref="M25:N25"/>
    <mergeCell ref="M14:N14"/>
    <mergeCell ref="M15:N15"/>
    <mergeCell ref="M17:N17"/>
    <mergeCell ref="M18:N18"/>
    <mergeCell ref="A5:B5"/>
    <mergeCell ref="A6:B6"/>
    <mergeCell ref="A7:B7"/>
    <mergeCell ref="A8:B8"/>
    <mergeCell ref="A10:N10"/>
    <mergeCell ref="A11:B11"/>
    <mergeCell ref="C11:E11"/>
    <mergeCell ref="F11:H11"/>
    <mergeCell ref="I11:K11"/>
    <mergeCell ref="L11:N11"/>
    <mergeCell ref="A1:N1"/>
    <mergeCell ref="A2:N2"/>
    <mergeCell ref="A3:N3"/>
    <mergeCell ref="A4:B4"/>
    <mergeCell ref="C4:E4"/>
    <mergeCell ref="G4:I4"/>
    <mergeCell ref="K4:M4"/>
    <mergeCell ref="M12:N12"/>
    <mergeCell ref="M13:N13"/>
  </mergeCells>
  <conditionalFormatting sqref="A2:N2">
    <cfRule type="containsText" dxfId="3" priority="1" operator="containsText" text="Zlato">
      <formula>NOT(ISERROR(SEARCH("Zlato",A2)))</formula>
    </cfRule>
    <cfRule type="containsText" dxfId="2" priority="2" operator="containsText" text="Stříbro">
      <formula>NOT(ISERROR(SEARCH("Stříbro",A2)))</formula>
    </cfRule>
    <cfRule type="containsText" dxfId="1" priority="3" operator="containsText" text="není">
      <formula>NOT(ISERROR(SEARCH("není",A2)))</formula>
    </cfRule>
    <cfRule type="containsText" dxfId="0" priority="4" operator="containsText" text="Bronz">
      <formula>NOT(ISERROR(SEARCH("Bronz",A2)))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171F831BAD8F4597E1EA432EF33C23" ma:contentTypeVersion="0" ma:contentTypeDescription="Create a new document." ma:contentTypeScope="" ma:versionID="9aff5a34fe353b9e4fcd58cf808a6010">
  <xsd:schema xmlns:xsd="http://www.w3.org/2001/XMLSchema" xmlns:xs="http://www.w3.org/2001/XMLSchema" xmlns:p="http://schemas.microsoft.com/office/2006/metadata/properties" xmlns:ns2="5ea87e3c-e985-4a59-adea-518059485938" targetNamespace="http://schemas.microsoft.com/office/2006/metadata/properties" ma:root="true" ma:fieldsID="43c54ed3d67af2c4cde7f7122dd1b175" ns2:_="">
    <xsd:import namespace="5ea87e3c-e985-4a59-adea-518059485938"/>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a87e3c-e985-4a59-adea-5180594859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5ea87e3c-e985-4a59-adea-518059485938">JCHWQ4NWHVCA-249-2428</_dlc_DocId>
    <_dlc_DocIdUrl xmlns="5ea87e3c-e985-4a59-adea-518059485938">
      <Url>http://departments.szgroup.net/sites/GBZR/FB_PP/_layouts/DocIdRedir.aspx?ID=JCHWQ4NWHVCA-249-2428</Url>
      <Description>JCHWQ4NWHVCA-249-2428</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0208112-60D7-4342-8BEA-1E6DB1F3BC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a87e3c-e985-4a59-adea-5180594859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1A90D4-360D-4491-9DD8-183E937E52CE}">
  <ds:schemaRefs>
    <ds:schemaRef ds:uri="http://schemas.microsoft.com/sharepoint/v3/contenttype/forms"/>
  </ds:schemaRefs>
</ds:datastoreItem>
</file>

<file path=customXml/itemProps3.xml><?xml version="1.0" encoding="utf-8"?>
<ds:datastoreItem xmlns:ds="http://schemas.openxmlformats.org/officeDocument/2006/customXml" ds:itemID="{0BFDC1C6-EC8F-48BC-AB5D-CD795E51D8B5}">
  <ds:schemaRefs>
    <ds:schemaRef ds:uri="http://schemas.openxmlformats.org/package/2006/metadata/core-properties"/>
    <ds:schemaRef ds:uri="5ea87e3c-e985-4a59-adea-518059485938"/>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C20D7937-15E2-4D97-96CF-1C0B286EC7D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FSA 2.1</vt:lpstr>
      <vt:lpstr>Performance</vt:lpstr>
      <vt:lpstr>'FSA 2.1'!YN</vt:lpstr>
      <vt:lpstr>'FSA 2.1'!YNN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TAKACS Eva</dc:creator>
  <cp:lastModifiedBy>localadmin</cp:lastModifiedBy>
  <cp:lastPrinted>2014-08-27T05:52:19Z</cp:lastPrinted>
  <dcterms:created xsi:type="dcterms:W3CDTF">2014-01-30T11:43:41Z</dcterms:created>
  <dcterms:modified xsi:type="dcterms:W3CDTF">2021-03-30T11:56:13Z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d4c8848c-133c-483b-b580-d2a46320209f</vt:lpwstr>
  </property>
  <property fmtid="{D5CDD505-2E9C-101B-9397-08002B2CF9AE}" pid="3" name="ContentTypeId">
    <vt:lpwstr>0x01010010171F831BAD8F4597E1EA432EF33C23</vt:lpwstr>
  </property>
</Properties>
</file>